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/>
  <mc:AlternateContent xmlns:mc="http://schemas.openxmlformats.org/markup-compatibility/2006">
    <mc:Choice Requires="x15">
      <x15ac:absPath xmlns:x15ac="http://schemas.microsoft.com/office/spreadsheetml/2010/11/ac" url="D:\Záloha notebook Vlado 4.1.2020\N.Ľubovňa - podlimit. Rozšírenie MŠ 03 2020\"/>
    </mc:Choice>
  </mc:AlternateContent>
  <xr:revisionPtr revIDLastSave="0" documentId="13_ncr:1_{C61B99B7-4584-482F-ADE6-4C1C8C50A148}" xr6:coauthVersionLast="45" xr6:coauthVersionMax="45" xr10:uidLastSave="{00000000-0000-0000-0000-000000000000}"/>
  <bookViews>
    <workbookView xWindow="780" yWindow="780" windowWidth="16005" windowHeight="14325" tabRatio="940" firstSheet="1" activeTab="1" xr2:uid="{00000000-000D-0000-FFFF-FFFF00000000}"/>
  </bookViews>
  <sheets>
    <sheet name="Rekapitulácia stavby" sheetId="1" state="veryHidden" r:id="rId1"/>
    <sheet name="Rekapitulácia" sheetId="6" r:id="rId2"/>
    <sheet name="001 - Stavebná časť" sheetId="2" r:id="rId3"/>
    <sheet name="002 - Zdravotechnika" sheetId="4" r:id="rId4"/>
    <sheet name="003 - UK, VZT" sheetId="5" r:id="rId5"/>
    <sheet name="004 - Elektroinštalácia - Z3" sheetId="3" r:id="rId6"/>
  </sheets>
  <definedNames>
    <definedName name="_xlnm._FilterDatabase" localSheetId="2" hidden="1">'001 - Stavebná časť'!$C$141:$K$403</definedName>
    <definedName name="_xlnm._FilterDatabase" localSheetId="3" hidden="1">'002 - Zdravotechnika'!$C$128:$K$270</definedName>
    <definedName name="_xlnm._FilterDatabase" localSheetId="4" hidden="1">'003 - UK, VZT'!$C$130:$K$250</definedName>
    <definedName name="_xlnm._FilterDatabase" localSheetId="5" hidden="1">'004 - Elektroinštalácia - Z3'!$C$123:$K$279</definedName>
    <definedName name="_xlnm.Print_Titles" localSheetId="2">'001 - Stavebná časť'!$129:$141</definedName>
    <definedName name="_xlnm.Print_Titles" localSheetId="3">'002 - Zdravotechnika'!$116:$128</definedName>
    <definedName name="_xlnm.Print_Titles" localSheetId="4">'003 - UK, VZT'!$118:$130</definedName>
    <definedName name="_xlnm.Print_Titles" localSheetId="5">'004 - Elektroinštalácia - Z3'!$111:$123</definedName>
    <definedName name="_xlnm.Print_Titles" localSheetId="0">'Rekapitulácia stavby'!$92:$92</definedName>
    <definedName name="_xlnm.Print_Area" localSheetId="2">'001 - Stavebná časť'!$C$4:$J$76,'001 - Stavebná časť'!$C$82:$J$123,'001 - Stavebná časť'!$C$129:$K$403</definedName>
    <definedName name="_xlnm.Print_Area" localSheetId="3">'002 - Zdravotechnika'!$C$4:$J$76,'002 - Zdravotechnika'!$C$82:$J$110,'002 - Zdravotechnika'!$C$116:$K$270</definedName>
    <definedName name="_xlnm.Print_Area" localSheetId="4">'003 - UK, VZT'!$C$4:$J$76,'003 - UK, VZT'!$C$82:$J$112,'003 - UK, VZT'!$C$118:$K$250</definedName>
    <definedName name="_xlnm.Print_Area" localSheetId="5">'004 - Elektroinštalácia - Z3'!$C$4:$J$76,'004 - Elektroinštalácia - Z3'!$C$82:$J$105,'004 - Elektroinštalácia - Z3'!$C$111:$K$279</definedName>
    <definedName name="_xlnm.Print_Area" localSheetId="1">Rekapitulácia!$A$1:$G$18</definedName>
    <definedName name="_xlnm.Print_Area" localSheetId="0">'Rekapitulácia stavby'!$D$4:$AO$76,'Rekapitulácia stavby'!$C$82:$AQ$99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3" l="1"/>
  <c r="E18" i="5"/>
  <c r="E18" i="4"/>
  <c r="E18" i="2"/>
  <c r="F12" i="2" l="1"/>
  <c r="F12" i="4" s="1"/>
  <c r="F12" i="5" s="1"/>
  <c r="F12" i="3" s="1"/>
  <c r="J12" i="3"/>
  <c r="E15" i="3"/>
  <c r="E7" i="3"/>
  <c r="J12" i="5"/>
  <c r="E21" i="5"/>
  <c r="E15" i="5"/>
  <c r="E7" i="5"/>
  <c r="E21" i="4"/>
  <c r="J12" i="4"/>
  <c r="E15" i="4"/>
  <c r="E7" i="4"/>
  <c r="J12" i="2"/>
  <c r="E21" i="2"/>
  <c r="E15" i="2"/>
  <c r="E7" i="2"/>
  <c r="J37" i="5" l="1"/>
  <c r="J36" i="5"/>
  <c r="AY98" i="1" s="1"/>
  <c r="J35" i="5"/>
  <c r="AX98" i="1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F125" i="5"/>
  <c r="E123" i="5"/>
  <c r="F89" i="5"/>
  <c r="E87" i="5"/>
  <c r="J24" i="5"/>
  <c r="E24" i="5"/>
  <c r="J92" i="5" s="1"/>
  <c r="J23" i="5"/>
  <c r="J21" i="5"/>
  <c r="J127" i="5"/>
  <c r="J20" i="5"/>
  <c r="J18" i="5"/>
  <c r="F92" i="5"/>
  <c r="J17" i="5"/>
  <c r="J15" i="5"/>
  <c r="F127" i="5"/>
  <c r="J14" i="5"/>
  <c r="J125" i="5"/>
  <c r="E85" i="5"/>
  <c r="J37" i="4"/>
  <c r="J36" i="4"/>
  <c r="AY97" i="1" s="1"/>
  <c r="J35" i="4"/>
  <c r="AX97" i="1" s="1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7" i="4"/>
  <c r="BH267" i="4"/>
  <c r="BG267" i="4"/>
  <c r="BE267" i="4"/>
  <c r="T267" i="4"/>
  <c r="T266" i="4" s="1"/>
  <c r="R267" i="4"/>
  <c r="R266" i="4" s="1"/>
  <c r="P267" i="4"/>
  <c r="P266" i="4" s="1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 s="1"/>
  <c r="R158" i="4"/>
  <c r="R157" i="4" s="1"/>
  <c r="P158" i="4"/>
  <c r="P157" i="4" s="1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F123" i="4"/>
  <c r="E121" i="4"/>
  <c r="F89" i="4"/>
  <c r="E87" i="4"/>
  <c r="J24" i="4"/>
  <c r="E24" i="4"/>
  <c r="J126" i="4" s="1"/>
  <c r="J23" i="4"/>
  <c r="J21" i="4"/>
  <c r="J125" i="4"/>
  <c r="J20" i="4"/>
  <c r="J18" i="4"/>
  <c r="F126" i="4"/>
  <c r="J17" i="4"/>
  <c r="J15" i="4"/>
  <c r="F125" i="4"/>
  <c r="J14" i="4"/>
  <c r="J123" i="4"/>
  <c r="E85" i="4"/>
  <c r="J37" i="3"/>
  <c r="J36" i="3"/>
  <c r="AY96" i="1" s="1"/>
  <c r="J35" i="3"/>
  <c r="AX96" i="1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F92" i="3"/>
  <c r="J17" i="3"/>
  <c r="J118" i="3"/>
  <c r="E85" i="3"/>
  <c r="J37" i="2"/>
  <c r="J36" i="2"/>
  <c r="AY95" i="1" s="1"/>
  <c r="J35" i="2"/>
  <c r="AX95" i="1" s="1"/>
  <c r="BI403" i="2"/>
  <c r="BH403" i="2"/>
  <c r="BG403" i="2"/>
  <c r="BE403" i="2"/>
  <c r="T403" i="2"/>
  <c r="T402" i="2" s="1"/>
  <c r="R403" i="2"/>
  <c r="R402" i="2" s="1"/>
  <c r="P403" i="2"/>
  <c r="P402" i="2" s="1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69" i="2"/>
  <c r="BH269" i="2"/>
  <c r="BG269" i="2"/>
  <c r="BE269" i="2"/>
  <c r="T269" i="2"/>
  <c r="T268" i="2"/>
  <c r="R269" i="2"/>
  <c r="R268" i="2" s="1"/>
  <c r="P269" i="2"/>
  <c r="P268" i="2" s="1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J138" i="2"/>
  <c r="F136" i="2"/>
  <c r="E134" i="2"/>
  <c r="J91" i="2"/>
  <c r="F89" i="2"/>
  <c r="E87" i="2"/>
  <c r="J24" i="2"/>
  <c r="E24" i="2"/>
  <c r="J92" i="2" s="1"/>
  <c r="J23" i="2"/>
  <c r="J18" i="2"/>
  <c r="F92" i="2"/>
  <c r="J17" i="2"/>
  <c r="J15" i="2"/>
  <c r="F91" i="2"/>
  <c r="J14" i="2"/>
  <c r="J89" i="2"/>
  <c r="E132" i="2"/>
  <c r="L90" i="1"/>
  <c r="AM90" i="1"/>
  <c r="AM89" i="1"/>
  <c r="L89" i="1"/>
  <c r="AM87" i="1"/>
  <c r="L87" i="1"/>
  <c r="L85" i="1"/>
  <c r="L84" i="1"/>
  <c r="BK212" i="5"/>
  <c r="J211" i="5"/>
  <c r="BK210" i="5"/>
  <c r="J207" i="5"/>
  <c r="BK203" i="5"/>
  <c r="BK197" i="5"/>
  <c r="J188" i="5"/>
  <c r="J184" i="5"/>
  <c r="J177" i="5"/>
  <c r="BK175" i="5"/>
  <c r="BK170" i="5"/>
  <c r="J167" i="5"/>
  <c r="J163" i="5"/>
  <c r="J157" i="5"/>
  <c r="BK155" i="5"/>
  <c r="J149" i="5"/>
  <c r="J145" i="5"/>
  <c r="J144" i="5"/>
  <c r="J141" i="5"/>
  <c r="BK140" i="5"/>
  <c r="J262" i="4"/>
  <c r="J257" i="4"/>
  <c r="BK253" i="4"/>
  <c r="J247" i="4"/>
  <c r="BK238" i="4"/>
  <c r="BK230" i="4"/>
  <c r="J196" i="4"/>
  <c r="J184" i="4"/>
  <c r="BK177" i="4"/>
  <c r="J170" i="4"/>
  <c r="BK168" i="4"/>
  <c r="BK166" i="4"/>
  <c r="J145" i="4"/>
  <c r="BK141" i="4"/>
  <c r="BK133" i="4"/>
  <c r="J260" i="3"/>
  <c r="BK245" i="3"/>
  <c r="BK244" i="3"/>
  <c r="BK240" i="3"/>
  <c r="J214" i="3"/>
  <c r="BK198" i="3"/>
  <c r="J197" i="3"/>
  <c r="J193" i="3"/>
  <c r="BK192" i="3"/>
  <c r="J168" i="3"/>
  <c r="BK165" i="3"/>
  <c r="BK161" i="3"/>
  <c r="BK159" i="3"/>
  <c r="J157" i="3"/>
  <c r="J151" i="3"/>
  <c r="BK147" i="3"/>
  <c r="BK143" i="3"/>
  <c r="J129" i="3"/>
  <c r="J371" i="2"/>
  <c r="BK368" i="2"/>
  <c r="J366" i="2"/>
  <c r="J365" i="2"/>
  <c r="J364" i="2"/>
  <c r="BK358" i="2"/>
  <c r="BK357" i="2"/>
  <c r="J356" i="2"/>
  <c r="J351" i="2"/>
  <c r="BK339" i="2"/>
  <c r="BK333" i="2"/>
  <c r="BK326" i="2"/>
  <c r="BK325" i="2"/>
  <c r="BK313" i="2"/>
  <c r="J309" i="2"/>
  <c r="BK304" i="2"/>
  <c r="BK303" i="2"/>
  <c r="BK283" i="2"/>
  <c r="J281" i="2"/>
  <c r="BK276" i="2"/>
  <c r="J264" i="2"/>
  <c r="BK259" i="2"/>
  <c r="BK258" i="2"/>
  <c r="J242" i="2"/>
  <c r="J209" i="2"/>
  <c r="BK208" i="2"/>
  <c r="J207" i="2"/>
  <c r="BK206" i="2"/>
  <c r="BK204" i="2"/>
  <c r="BK203" i="2"/>
  <c r="BK202" i="2"/>
  <c r="J196" i="2"/>
  <c r="J194" i="2"/>
  <c r="J192" i="2"/>
  <c r="J174" i="2"/>
  <c r="BK173" i="2"/>
  <c r="BK168" i="2"/>
  <c r="BK150" i="2"/>
  <c r="J148" i="2"/>
  <c r="J147" i="2"/>
  <c r="BK146" i="2"/>
  <c r="BK248" i="5"/>
  <c r="J244" i="5"/>
  <c r="J243" i="5"/>
  <c r="BK240" i="5"/>
  <c r="BK234" i="5"/>
  <c r="J233" i="5"/>
  <c r="BK232" i="5"/>
  <c r="J229" i="5"/>
  <c r="J227" i="5"/>
  <c r="BK219" i="5"/>
  <c r="BK216" i="5"/>
  <c r="J215" i="5"/>
  <c r="J214" i="5"/>
  <c r="J212" i="5"/>
  <c r="BK208" i="5"/>
  <c r="BK206" i="5"/>
  <c r="J189" i="5"/>
  <c r="BK188" i="5"/>
  <c r="J186" i="5"/>
  <c r="J182" i="5"/>
  <c r="BK180" i="5"/>
  <c r="BK179" i="5"/>
  <c r="J178" i="5"/>
  <c r="J174" i="5"/>
  <c r="J173" i="5"/>
  <c r="BK172" i="5"/>
  <c r="J159" i="5"/>
  <c r="BK149" i="5"/>
  <c r="J140" i="5"/>
  <c r="J139" i="5"/>
  <c r="BK263" i="4"/>
  <c r="J246" i="4"/>
  <c r="J232" i="4"/>
  <c r="BK226" i="4"/>
  <c r="BK224" i="4"/>
  <c r="J223" i="4"/>
  <c r="BK210" i="4"/>
  <c r="BK198" i="4"/>
  <c r="BK197" i="4"/>
  <c r="J193" i="4"/>
  <c r="J181" i="4"/>
  <c r="J180" i="4"/>
  <c r="BK176" i="4"/>
  <c r="BK171" i="4"/>
  <c r="BK154" i="4"/>
  <c r="J153" i="4"/>
  <c r="BK149" i="4"/>
  <c r="BK140" i="4"/>
  <c r="BK259" i="3"/>
  <c r="J258" i="3"/>
  <c r="BK257" i="3"/>
  <c r="J256" i="3"/>
  <c r="J249" i="3"/>
  <c r="BK246" i="3"/>
  <c r="J245" i="3"/>
  <c r="J236" i="3"/>
  <c r="BK219" i="3"/>
  <c r="J208" i="3"/>
  <c r="BK201" i="3"/>
  <c r="BK184" i="3"/>
  <c r="BK183" i="3"/>
  <c r="J182" i="3"/>
  <c r="J177" i="3"/>
  <c r="J176" i="3"/>
  <c r="BK172" i="3"/>
  <c r="J171" i="3"/>
  <c r="J169" i="3"/>
  <c r="BK168" i="3"/>
  <c r="J167" i="3"/>
  <c r="J163" i="3"/>
  <c r="BK136" i="3"/>
  <c r="J127" i="3"/>
  <c r="J401" i="2"/>
  <c r="BK398" i="2"/>
  <c r="J396" i="2"/>
  <c r="BK393" i="2"/>
  <c r="BK392" i="2"/>
  <c r="BK391" i="2"/>
  <c r="BK389" i="2"/>
  <c r="J385" i="2"/>
  <c r="J381" i="2"/>
  <c r="J380" i="2"/>
  <c r="J374" i="2"/>
  <c r="J373" i="2"/>
  <c r="J370" i="2"/>
  <c r="BK365" i="2"/>
  <c r="BK356" i="2"/>
  <c r="J354" i="2"/>
  <c r="J350" i="2"/>
  <c r="BK299" i="2"/>
  <c r="BK293" i="2"/>
  <c r="J292" i="2"/>
  <c r="BK291" i="2"/>
  <c r="BK289" i="2"/>
  <c r="BK262" i="2"/>
  <c r="J261" i="2"/>
  <c r="BK260" i="2"/>
  <c r="J256" i="2"/>
  <c r="BK251" i="2"/>
  <c r="BK249" i="2"/>
  <c r="BK231" i="2"/>
  <c r="J230" i="2"/>
  <c r="BK224" i="2"/>
  <c r="J219" i="2"/>
  <c r="J176" i="2"/>
  <c r="J175" i="2"/>
  <c r="J170" i="2"/>
  <c r="BK169" i="2"/>
  <c r="J165" i="2"/>
  <c r="J161" i="2"/>
  <c r="J158" i="2"/>
  <c r="BK157" i="2"/>
  <c r="J154" i="2"/>
  <c r="J149" i="2"/>
  <c r="J146" i="2"/>
  <c r="BK145" i="2"/>
  <c r="J247" i="5"/>
  <c r="J240" i="5"/>
  <c r="J239" i="5"/>
  <c r="J236" i="5"/>
  <c r="J232" i="5"/>
  <c r="J231" i="5"/>
  <c r="BK229" i="5"/>
  <c r="J228" i="5"/>
  <c r="BK227" i="5"/>
  <c r="BK217" i="5"/>
  <c r="BK215" i="5"/>
  <c r="BK214" i="5"/>
  <c r="J208" i="5"/>
  <c r="BK207" i="5"/>
  <c r="BK252" i="4"/>
  <c r="BK245" i="4"/>
  <c r="BK243" i="4"/>
  <c r="J242" i="4"/>
  <c r="BK241" i="4"/>
  <c r="BK237" i="4"/>
  <c r="J233" i="4"/>
  <c r="J225" i="4"/>
  <c r="J224" i="4"/>
  <c r="BK222" i="4"/>
  <c r="BK219" i="4"/>
  <c r="BK196" i="4"/>
  <c r="J195" i="4"/>
  <c r="BK183" i="4"/>
  <c r="BK178" i="4"/>
  <c r="J174" i="4"/>
  <c r="J166" i="4"/>
  <c r="BK153" i="4"/>
  <c r="J152" i="4"/>
  <c r="BK138" i="4"/>
  <c r="BK137" i="4"/>
  <c r="J272" i="3"/>
  <c r="J259" i="3"/>
  <c r="BK254" i="3"/>
  <c r="BK227" i="3"/>
  <c r="BK224" i="3"/>
  <c r="J223" i="3"/>
  <c r="BK220" i="3"/>
  <c r="BK218" i="3"/>
  <c r="BK217" i="3"/>
  <c r="J211" i="3"/>
  <c r="J210" i="3"/>
  <c r="J175" i="3"/>
  <c r="BK174" i="3"/>
  <c r="J173" i="3"/>
  <c r="BK169" i="3"/>
  <c r="BK153" i="3"/>
  <c r="J149" i="3"/>
  <c r="BK146" i="3"/>
  <c r="J138" i="3"/>
  <c r="J135" i="3"/>
  <c r="J379" i="2"/>
  <c r="BK363" i="2"/>
  <c r="BK362" i="2"/>
  <c r="J361" i="2"/>
  <c r="BK360" i="2"/>
  <c r="J355" i="2"/>
  <c r="BK349" i="2"/>
  <c r="BK348" i="2"/>
  <c r="BK341" i="2"/>
  <c r="J338" i="2"/>
  <c r="J324" i="2"/>
  <c r="BK323" i="2"/>
  <c r="BK317" i="2"/>
  <c r="J303" i="2"/>
  <c r="J288" i="2"/>
  <c r="J284" i="2"/>
  <c r="BK275" i="2"/>
  <c r="BK274" i="2"/>
  <c r="BK269" i="2"/>
  <c r="BK267" i="2"/>
  <c r="J258" i="2"/>
  <c r="J252" i="2"/>
  <c r="BK241" i="2"/>
  <c r="J228" i="2"/>
  <c r="BK221" i="2"/>
  <c r="J216" i="2"/>
  <c r="J215" i="2"/>
  <c r="J204" i="2"/>
  <c r="J198" i="2"/>
  <c r="J182" i="2"/>
  <c r="J180" i="2"/>
  <c r="BK179" i="2"/>
  <c r="BK171" i="2"/>
  <c r="J169" i="2"/>
  <c r="J162" i="2"/>
  <c r="BK155" i="2"/>
  <c r="BK213" i="5"/>
  <c r="BK204" i="5"/>
  <c r="J199" i="5"/>
  <c r="J176" i="5"/>
  <c r="J172" i="5"/>
  <c r="J170" i="5"/>
  <c r="BK169" i="5"/>
  <c r="BK160" i="5"/>
  <c r="J153" i="5"/>
  <c r="J152" i="5"/>
  <c r="BK150" i="5"/>
  <c r="BK257" i="4"/>
  <c r="J254" i="4"/>
  <c r="BK251" i="4"/>
  <c r="BK250" i="4"/>
  <c r="BK246" i="4"/>
  <c r="J237" i="4"/>
  <c r="J236" i="4"/>
  <c r="J227" i="4"/>
  <c r="J222" i="4"/>
  <c r="BK221" i="4"/>
  <c r="BK199" i="4"/>
  <c r="BK194" i="4"/>
  <c r="BK193" i="4"/>
  <c r="BK185" i="4"/>
  <c r="BK181" i="4"/>
  <c r="BK170" i="4"/>
  <c r="J169" i="4"/>
  <c r="J162" i="4"/>
  <c r="J161" i="4"/>
  <c r="BK155" i="4"/>
  <c r="J154" i="4"/>
  <c r="J144" i="4"/>
  <c r="J140" i="4"/>
  <c r="BK132" i="4"/>
  <c r="J273" i="3"/>
  <c r="J266" i="3"/>
  <c r="BK261" i="3"/>
  <c r="J253" i="3"/>
  <c r="J246" i="3"/>
  <c r="BK235" i="3"/>
  <c r="BK225" i="3"/>
  <c r="BK211" i="3"/>
  <c r="J206" i="3"/>
  <c r="BK204" i="3"/>
  <c r="J191" i="3"/>
  <c r="J186" i="3"/>
  <c r="BK182" i="3"/>
  <c r="BK177" i="3"/>
  <c r="BK171" i="3"/>
  <c r="J164" i="3"/>
  <c r="BK156" i="3"/>
  <c r="BK149" i="3"/>
  <c r="J145" i="3"/>
  <c r="BK130" i="3"/>
  <c r="BK128" i="3"/>
  <c r="BK127" i="3"/>
  <c r="BK379" i="2"/>
  <c r="J377" i="2"/>
  <c r="BK376" i="2"/>
  <c r="BK369" i="2"/>
  <c r="BK359" i="2"/>
  <c r="J358" i="2"/>
  <c r="J357" i="2"/>
  <c r="BK331" i="2"/>
  <c r="J317" i="2"/>
  <c r="BK302" i="2"/>
  <c r="J274" i="2"/>
  <c r="BK272" i="2"/>
  <c r="J263" i="2"/>
  <c r="J260" i="2"/>
  <c r="BK242" i="2"/>
  <c r="J239" i="2"/>
  <c r="J236" i="2"/>
  <c r="J233" i="2"/>
  <c r="J232" i="2"/>
  <c r="J227" i="2"/>
  <c r="BK226" i="2"/>
  <c r="J217" i="2"/>
  <c r="BK212" i="2"/>
  <c r="J193" i="2"/>
  <c r="BK192" i="2"/>
  <c r="BK189" i="2"/>
  <c r="BK185" i="2"/>
  <c r="J183" i="2"/>
  <c r="BK176" i="2"/>
  <c r="J160" i="2"/>
  <c r="J159" i="2"/>
  <c r="J248" i="5"/>
  <c r="BK247" i="5"/>
  <c r="BK246" i="5"/>
  <c r="BK242" i="5"/>
  <c r="BK238" i="5"/>
  <c r="J237" i="5"/>
  <c r="BK236" i="5"/>
  <c r="BK235" i="5"/>
  <c r="J201" i="5"/>
  <c r="J197" i="5"/>
  <c r="J191" i="5"/>
  <c r="J180" i="5"/>
  <c r="BK174" i="5"/>
  <c r="BK168" i="5"/>
  <c r="J166" i="5"/>
  <c r="BK165" i="5"/>
  <c r="J164" i="5"/>
  <c r="BK163" i="5"/>
  <c r="BK162" i="5"/>
  <c r="J161" i="5"/>
  <c r="J158" i="5"/>
  <c r="BK148" i="5"/>
  <c r="J147" i="5"/>
  <c r="BK142" i="5"/>
  <c r="BK259" i="4"/>
  <c r="J252" i="4"/>
  <c r="BK236" i="4"/>
  <c r="BK229" i="4"/>
  <c r="J226" i="4"/>
  <c r="J221" i="4"/>
  <c r="J209" i="4"/>
  <c r="BK202" i="4"/>
  <c r="J192" i="4"/>
  <c r="BK188" i="4"/>
  <c r="BK175" i="4"/>
  <c r="J171" i="4"/>
  <c r="BK161" i="4"/>
  <c r="BK158" i="4"/>
  <c r="BK148" i="4"/>
  <c r="BK134" i="4"/>
  <c r="BK260" i="3"/>
  <c r="BK251" i="3"/>
  <c r="BK248" i="3"/>
  <c r="J247" i="3"/>
  <c r="J228" i="3"/>
  <c r="BK213" i="3"/>
  <c r="J212" i="3"/>
  <c r="BK208" i="3"/>
  <c r="J207" i="3"/>
  <c r="BK193" i="3"/>
  <c r="J189" i="3"/>
  <c r="J188" i="3"/>
  <c r="J178" i="3"/>
  <c r="BK175" i="3"/>
  <c r="BK151" i="3"/>
  <c r="J150" i="3"/>
  <c r="BK144" i="3"/>
  <c r="BK137" i="3"/>
  <c r="BK132" i="3"/>
  <c r="BK131" i="3"/>
  <c r="J130" i="3"/>
  <c r="BK129" i="3"/>
  <c r="BK401" i="2"/>
  <c r="J400" i="2"/>
  <c r="J397" i="2"/>
  <c r="BK394" i="2"/>
  <c r="J391" i="2"/>
  <c r="J389" i="2"/>
  <c r="BK387" i="2"/>
  <c r="BK375" i="2"/>
  <c r="J369" i="2"/>
  <c r="J352" i="2"/>
  <c r="BK347" i="2"/>
  <c r="BK329" i="2"/>
  <c r="J321" i="2"/>
  <c r="BK318" i="2"/>
  <c r="J301" i="2"/>
  <c r="J300" i="2"/>
  <c r="BK292" i="2"/>
  <c r="J289" i="2"/>
  <c r="BK284" i="2"/>
  <c r="J283" i="2"/>
  <c r="BK281" i="2"/>
  <c r="BK280" i="2"/>
  <c r="J266" i="2"/>
  <c r="J265" i="2"/>
  <c r="J253" i="2"/>
  <c r="J249" i="2"/>
  <c r="J244" i="2"/>
  <c r="J243" i="2"/>
  <c r="J237" i="2"/>
  <c r="BK236" i="2"/>
  <c r="BK235" i="2"/>
  <c r="J226" i="2"/>
  <c r="BK223" i="2"/>
  <c r="J211" i="2"/>
  <c r="J201" i="2"/>
  <c r="BK196" i="2"/>
  <c r="J178" i="2"/>
  <c r="J168" i="2"/>
  <c r="J156" i="2"/>
  <c r="J152" i="2"/>
  <c r="BK239" i="5"/>
  <c r="J238" i="5"/>
  <c r="BK237" i="5"/>
  <c r="J235" i="5"/>
  <c r="J234" i="5"/>
  <c r="BK233" i="5"/>
  <c r="BK228" i="5"/>
  <c r="BK224" i="5"/>
  <c r="J221" i="5"/>
  <c r="BK220" i="5"/>
  <c r="BK211" i="5"/>
  <c r="J210" i="5"/>
  <c r="J203" i="5"/>
  <c r="BK199" i="5"/>
  <c r="J190" i="5"/>
  <c r="J183" i="5"/>
  <c r="J169" i="5"/>
  <c r="BK164" i="5"/>
  <c r="BK144" i="5"/>
  <c r="BK143" i="5"/>
  <c r="BK138" i="5"/>
  <c r="J255" i="4"/>
  <c r="BK254" i="4"/>
  <c r="J249" i="4"/>
  <c r="J248" i="4"/>
  <c r="J245" i="4"/>
  <c r="BK244" i="4"/>
  <c r="J241" i="4"/>
  <c r="BK239" i="4"/>
  <c r="BK227" i="4"/>
  <c r="J220" i="4"/>
  <c r="J219" i="4"/>
  <c r="J214" i="4"/>
  <c r="J211" i="4"/>
  <c r="J208" i="4"/>
  <c r="BK207" i="4"/>
  <c r="BK206" i="4"/>
  <c r="BK205" i="4"/>
  <c r="J204" i="4"/>
  <c r="J197" i="4"/>
  <c r="J156" i="4"/>
  <c r="J155" i="4"/>
  <c r="J146" i="4"/>
  <c r="BK145" i="4"/>
  <c r="J136" i="4"/>
  <c r="J135" i="4"/>
  <c r="BK279" i="3"/>
  <c r="J279" i="3"/>
  <c r="BK278" i="3"/>
  <c r="BK264" i="3"/>
  <c r="BK258" i="3"/>
  <c r="J240" i="3"/>
  <c r="BK239" i="3"/>
  <c r="BK238" i="3"/>
  <c r="J220" i="3"/>
  <c r="J204" i="3"/>
  <c r="J203" i="3"/>
  <c r="J196" i="3"/>
  <c r="BK185" i="3"/>
  <c r="BK179" i="3"/>
  <c r="BK170" i="3"/>
  <c r="J166" i="3"/>
  <c r="J158" i="3"/>
  <c r="BK157" i="3"/>
  <c r="J156" i="3"/>
  <c r="J155" i="3"/>
  <c r="BK154" i="3"/>
  <c r="J143" i="3"/>
  <c r="BK141" i="3"/>
  <c r="BK140" i="3"/>
  <c r="BK139" i="3"/>
  <c r="BK380" i="2"/>
  <c r="J334" i="2"/>
  <c r="BK328" i="2"/>
  <c r="BK327" i="2"/>
  <c r="J313" i="2"/>
  <c r="J311" i="2"/>
  <c r="J305" i="2"/>
  <c r="BK278" i="2"/>
  <c r="BK277" i="2"/>
  <c r="J276" i="2"/>
  <c r="BK266" i="2"/>
  <c r="BK254" i="2"/>
  <c r="BK237" i="2"/>
  <c r="J231" i="2"/>
  <c r="BK218" i="2"/>
  <c r="BK217" i="2"/>
  <c r="BK216" i="2"/>
  <c r="BK215" i="2"/>
  <c r="J206" i="2"/>
  <c r="BK194" i="2"/>
  <c r="J187" i="2"/>
  <c r="J185" i="2"/>
  <c r="BK182" i="2"/>
  <c r="BK178" i="2"/>
  <c r="J177" i="2"/>
  <c r="BK162" i="2"/>
  <c r="BK161" i="2"/>
  <c r="BK160" i="2"/>
  <c r="J153" i="2"/>
  <c r="J145" i="2"/>
  <c r="BK196" i="5"/>
  <c r="J195" i="5"/>
  <c r="BK194" i="5"/>
  <c r="BK186" i="5"/>
  <c r="J185" i="5"/>
  <c r="J179" i="5"/>
  <c r="BK178" i="5"/>
  <c r="BK177" i="5"/>
  <c r="BK176" i="5"/>
  <c r="J165" i="5"/>
  <c r="BK159" i="5"/>
  <c r="BK158" i="5"/>
  <c r="J154" i="5"/>
  <c r="BK153" i="5"/>
  <c r="BK151" i="5"/>
  <c r="J142" i="5"/>
  <c r="BK134" i="5"/>
  <c r="BK262" i="4"/>
  <c r="J261" i="4"/>
  <c r="J260" i="4"/>
  <c r="J240" i="4"/>
  <c r="J239" i="4"/>
  <c r="J238" i="4"/>
  <c r="J235" i="4"/>
  <c r="BK223" i="4"/>
  <c r="J217" i="4"/>
  <c r="BK212" i="4"/>
  <c r="BK209" i="4"/>
  <c r="BK200" i="4"/>
  <c r="J198" i="4"/>
  <c r="J191" i="4"/>
  <c r="J190" i="4"/>
  <c r="J188" i="4"/>
  <c r="J186" i="4"/>
  <c r="J179" i="4"/>
  <c r="J173" i="4"/>
  <c r="J150" i="4"/>
  <c r="BK147" i="4"/>
  <c r="J271" i="3"/>
  <c r="BK269" i="3"/>
  <c r="BK268" i="3"/>
  <c r="J267" i="3"/>
  <c r="BK263" i="3"/>
  <c r="J251" i="3"/>
  <c r="BK247" i="3"/>
  <c r="J231" i="3"/>
  <c r="J230" i="3"/>
  <c r="BK229" i="3"/>
  <c r="J227" i="3"/>
  <c r="J226" i="3"/>
  <c r="BK223" i="3"/>
  <c r="J222" i="3"/>
  <c r="J218" i="3"/>
  <c r="J217" i="3"/>
  <c r="BK210" i="3"/>
  <c r="BK202" i="3"/>
  <c r="J200" i="3"/>
  <c r="J199" i="3"/>
  <c r="BK190" i="3"/>
  <c r="J174" i="3"/>
  <c r="J170" i="3"/>
  <c r="BK164" i="3"/>
  <c r="BK163" i="3"/>
  <c r="J160" i="3"/>
  <c r="J146" i="3"/>
  <c r="J139" i="3"/>
  <c r="BK134" i="3"/>
  <c r="J133" i="3"/>
  <c r="BK403" i="2"/>
  <c r="J387" i="2"/>
  <c r="J384" i="2"/>
  <c r="J359" i="2"/>
  <c r="BK354" i="2"/>
  <c r="BK353" i="2"/>
  <c r="J349" i="2"/>
  <c r="J348" i="2"/>
  <c r="J344" i="2"/>
  <c r="BK343" i="2"/>
  <c r="BK338" i="2"/>
  <c r="J330" i="2"/>
  <c r="J329" i="2"/>
  <c r="BK321" i="2"/>
  <c r="J310" i="2"/>
  <c r="BK309" i="2"/>
  <c r="J306" i="2"/>
  <c r="BK301" i="2"/>
  <c r="BK300" i="2"/>
  <c r="J291" i="2"/>
  <c r="J290" i="2"/>
  <c r="J287" i="2"/>
  <c r="BK279" i="2"/>
  <c r="J278" i="2"/>
  <c r="J273" i="2"/>
  <c r="J272" i="2"/>
  <c r="J267" i="2"/>
  <c r="BK263" i="2"/>
  <c r="J251" i="2"/>
  <c r="BK250" i="2"/>
  <c r="BK225" i="2"/>
  <c r="J195" i="2"/>
  <c r="BK187" i="2"/>
  <c r="J186" i="2"/>
  <c r="BK180" i="2"/>
  <c r="BK167" i="2"/>
  <c r="J157" i="2"/>
  <c r="BK149" i="2"/>
  <c r="BK223" i="5"/>
  <c r="BK221" i="5"/>
  <c r="J220" i="5"/>
  <c r="J219" i="5"/>
  <c r="BK209" i="5"/>
  <c r="J204" i="5"/>
  <c r="BK184" i="5"/>
  <c r="J175" i="5"/>
  <c r="J168" i="5"/>
  <c r="BK166" i="5"/>
  <c r="J162" i="5"/>
  <c r="BK161" i="5"/>
  <c r="J160" i="5"/>
  <c r="BK154" i="5"/>
  <c r="J143" i="5"/>
  <c r="J134" i="5"/>
  <c r="J263" i="4"/>
  <c r="BK258" i="4"/>
  <c r="BK256" i="4"/>
  <c r="BK255" i="4"/>
  <c r="J250" i="4"/>
  <c r="BK247" i="4"/>
  <c r="J244" i="4"/>
  <c r="J243" i="4"/>
  <c r="BK233" i="4"/>
  <c r="BK232" i="4"/>
  <c r="J218" i="4"/>
  <c r="BK217" i="4"/>
  <c r="J216" i="4"/>
  <c r="BK215" i="4"/>
  <c r="BK213" i="4"/>
  <c r="J212" i="4"/>
  <c r="BK211" i="4"/>
  <c r="J210" i="4"/>
  <c r="BK204" i="4"/>
  <c r="BK203" i="4"/>
  <c r="J201" i="4"/>
  <c r="J200" i="4"/>
  <c r="J199" i="4"/>
  <c r="BK192" i="4"/>
  <c r="BK186" i="4"/>
  <c r="J185" i="4"/>
  <c r="BK184" i="4"/>
  <c r="J183" i="4"/>
  <c r="J182" i="4"/>
  <c r="BK173" i="4"/>
  <c r="BK172" i="4"/>
  <c r="BK169" i="4"/>
  <c r="J168" i="4"/>
  <c r="BK167" i="4"/>
  <c r="BK156" i="4"/>
  <c r="J142" i="4"/>
  <c r="BK136" i="4"/>
  <c r="J278" i="3"/>
  <c r="J276" i="3"/>
  <c r="BK275" i="3"/>
  <c r="J268" i="3"/>
  <c r="BK262" i="3"/>
  <c r="J252" i="3"/>
  <c r="J239" i="3"/>
  <c r="BK221" i="3"/>
  <c r="J219" i="3"/>
  <c r="J216" i="3"/>
  <c r="J213" i="3"/>
  <c r="BK212" i="3"/>
  <c r="BK209" i="3"/>
  <c r="BK206" i="3"/>
  <c r="J205" i="3"/>
  <c r="BK197" i="3"/>
  <c r="BK196" i="3"/>
  <c r="BK181" i="3"/>
  <c r="BK173" i="3"/>
  <c r="J165" i="3"/>
  <c r="BK160" i="3"/>
  <c r="J159" i="3"/>
  <c r="BK155" i="3"/>
  <c r="J154" i="3"/>
  <c r="J152" i="3"/>
  <c r="BK142" i="3"/>
  <c r="BK383" i="2"/>
  <c r="J376" i="2"/>
  <c r="J375" i="2"/>
  <c r="BK352" i="2"/>
  <c r="BK351" i="2"/>
  <c r="BK345" i="2"/>
  <c r="BK344" i="2"/>
  <c r="BK335" i="2"/>
  <c r="BK334" i="2"/>
  <c r="J333" i="2"/>
  <c r="J332" i="2"/>
  <c r="BK330" i="2"/>
  <c r="J322" i="2"/>
  <c r="BK315" i="2"/>
  <c r="BK314" i="2"/>
  <c r="BK308" i="2"/>
  <c r="BK307" i="2"/>
  <c r="J294" i="2"/>
  <c r="BK285" i="2"/>
  <c r="BK265" i="2"/>
  <c r="J259" i="2"/>
  <c r="J241" i="2"/>
  <c r="BK239" i="2"/>
  <c r="BK238" i="2"/>
  <c r="J229" i="2"/>
  <c r="J222" i="2"/>
  <c r="J221" i="2"/>
  <c r="BK214" i="2"/>
  <c r="BK200" i="2"/>
  <c r="BK188" i="2"/>
  <c r="BK183" i="2"/>
  <c r="BK175" i="2"/>
  <c r="J167" i="2"/>
  <c r="BK166" i="2"/>
  <c r="J155" i="2"/>
  <c r="BK154" i="2"/>
  <c r="BK152" i="2"/>
  <c r="BK151" i="2"/>
  <c r="J150" i="2"/>
  <c r="BK147" i="2"/>
  <c r="J206" i="5"/>
  <c r="J196" i="5"/>
  <c r="J194" i="5"/>
  <c r="BK193" i="5"/>
  <c r="J192" i="5"/>
  <c r="BK191" i="5"/>
  <c r="BK190" i="5"/>
  <c r="BK187" i="5"/>
  <c r="BK173" i="5"/>
  <c r="BK157" i="5"/>
  <c r="J155" i="5"/>
  <c r="J148" i="5"/>
  <c r="BK147" i="5"/>
  <c r="BK141" i="5"/>
  <c r="J270" i="4"/>
  <c r="J269" i="4"/>
  <c r="BK267" i="4"/>
  <c r="J258" i="4"/>
  <c r="J251" i="4"/>
  <c r="BK249" i="4"/>
  <c r="J234" i="4"/>
  <c r="J231" i="4"/>
  <c r="J230" i="4"/>
  <c r="J229" i="4"/>
  <c r="BK218" i="4"/>
  <c r="J215" i="4"/>
  <c r="BK214" i="4"/>
  <c r="J213" i="4"/>
  <c r="J203" i="4"/>
  <c r="J202" i="4"/>
  <c r="BK201" i="4"/>
  <c r="J167" i="4"/>
  <c r="J164" i="4"/>
  <c r="BK163" i="4"/>
  <c r="BK151" i="4"/>
  <c r="BK146" i="4"/>
  <c r="BK135" i="4"/>
  <c r="J134" i="4"/>
  <c r="BK276" i="3"/>
  <c r="J275" i="3"/>
  <c r="J274" i="3"/>
  <c r="BK266" i="3"/>
  <c r="J263" i="3"/>
  <c r="J250" i="3"/>
  <c r="BK230" i="3"/>
  <c r="J229" i="3"/>
  <c r="BK222" i="3"/>
  <c r="BK214" i="3"/>
  <c r="BK207" i="3"/>
  <c r="J202" i="3"/>
  <c r="BK199" i="3"/>
  <c r="BK195" i="3"/>
  <c r="J192" i="3"/>
  <c r="J190" i="3"/>
  <c r="BK186" i="3"/>
  <c r="BK167" i="3"/>
  <c r="J162" i="3"/>
  <c r="J153" i="3"/>
  <c r="BK148" i="3"/>
  <c r="BK138" i="3"/>
  <c r="BK400" i="2"/>
  <c r="J393" i="2"/>
  <c r="J388" i="2"/>
  <c r="BK374" i="2"/>
  <c r="J368" i="2"/>
  <c r="J360" i="2"/>
  <c r="J343" i="2"/>
  <c r="BK342" i="2"/>
  <c r="J341" i="2"/>
  <c r="J318" i="2"/>
  <c r="J315" i="2"/>
  <c r="J299" i="2"/>
  <c r="J298" i="2"/>
  <c r="BK288" i="2"/>
  <c r="J279" i="2"/>
  <c r="BK261" i="2"/>
  <c r="J257" i="2"/>
  <c r="BK256" i="2"/>
  <c r="BK255" i="2"/>
  <c r="J254" i="2"/>
  <c r="BK253" i="2"/>
  <c r="BK248" i="2"/>
  <c r="BK247" i="2"/>
  <c r="BK246" i="2"/>
  <c r="J238" i="2"/>
  <c r="BK234" i="2"/>
  <c r="J225" i="2"/>
  <c r="J214" i="2"/>
  <c r="BK211" i="2"/>
  <c r="BK207" i="2"/>
  <c r="J203" i="2"/>
  <c r="BK195" i="2"/>
  <c r="J188" i="2"/>
  <c r="BK177" i="2"/>
  <c r="BK174" i="2"/>
  <c r="J173" i="2"/>
  <c r="J172" i="2"/>
  <c r="J163" i="2"/>
  <c r="BK153" i="2"/>
  <c r="BK148" i="2"/>
  <c r="J246" i="5"/>
  <c r="BK202" i="5"/>
  <c r="J193" i="5"/>
  <c r="BK189" i="5"/>
  <c r="J187" i="5"/>
  <c r="BK183" i="5"/>
  <c r="BK182" i="5"/>
  <c r="BK171" i="5"/>
  <c r="BK145" i="5"/>
  <c r="BK135" i="5"/>
  <c r="BK260" i="4"/>
  <c r="J256" i="4"/>
  <c r="J253" i="4"/>
  <c r="BK187" i="4"/>
  <c r="BK174" i="4"/>
  <c r="J163" i="4"/>
  <c r="BK162" i="4"/>
  <c r="J158" i="4"/>
  <c r="BK150" i="4"/>
  <c r="J141" i="4"/>
  <c r="J133" i="4"/>
  <c r="J132" i="4"/>
  <c r="BK274" i="3"/>
  <c r="BK273" i="3"/>
  <c r="J269" i="3"/>
  <c r="BK267" i="3"/>
  <c r="J262" i="3"/>
  <c r="BK256" i="3"/>
  <c r="BK252" i="3"/>
  <c r="J248" i="3"/>
  <c r="BK242" i="3"/>
  <c r="J241" i="3"/>
  <c r="J238" i="3"/>
  <c r="J234" i="3"/>
  <c r="BK226" i="3"/>
  <c r="J225" i="3"/>
  <c r="J224" i="3"/>
  <c r="BK215" i="3"/>
  <c r="J209" i="3"/>
  <c r="BK194" i="3"/>
  <c r="BK189" i="3"/>
  <c r="BK188" i="3"/>
  <c r="J184" i="3"/>
  <c r="J183" i="3"/>
  <c r="BK178" i="3"/>
  <c r="BK158" i="3"/>
  <c r="BK152" i="3"/>
  <c r="J148" i="3"/>
  <c r="J147" i="3"/>
  <c r="J141" i="3"/>
  <c r="J140" i="3"/>
  <c r="J403" i="2"/>
  <c r="J398" i="2"/>
  <c r="BK397" i="2"/>
  <c r="BK396" i="2"/>
  <c r="J394" i="2"/>
  <c r="J392" i="2"/>
  <c r="BK388" i="2"/>
  <c r="BK385" i="2"/>
  <c r="BK384" i="2"/>
  <c r="J383" i="2"/>
  <c r="BK381" i="2"/>
  <c r="BK377" i="2"/>
  <c r="BK371" i="2"/>
  <c r="BK364" i="2"/>
  <c r="J363" i="2"/>
  <c r="BK361" i="2"/>
  <c r="BK355" i="2"/>
  <c r="J353" i="2"/>
  <c r="BK350" i="2"/>
  <c r="J342" i="2"/>
  <c r="J335" i="2"/>
  <c r="J328" i="2"/>
  <c r="BK320" i="2"/>
  <c r="J316" i="2"/>
  <c r="BK298" i="2"/>
  <c r="J297" i="2"/>
  <c r="J296" i="2"/>
  <c r="BK287" i="2"/>
  <c r="BK286" i="2"/>
  <c r="J285" i="2"/>
  <c r="J280" i="2"/>
  <c r="J275" i="2"/>
  <c r="J255" i="2"/>
  <c r="BK252" i="2"/>
  <c r="J248" i="2"/>
  <c r="J247" i="2"/>
  <c r="J246" i="2"/>
  <c r="BK244" i="2"/>
  <c r="J240" i="2"/>
  <c r="J220" i="2"/>
  <c r="J202" i="2"/>
  <c r="BK198" i="2"/>
  <c r="BK191" i="2"/>
  <c r="BK184" i="2"/>
  <c r="J179" i="2"/>
  <c r="BK170" i="2"/>
  <c r="BK165" i="2"/>
  <c r="BK163" i="2"/>
  <c r="BK159" i="2"/>
  <c r="BK158" i="2"/>
  <c r="J151" i="2"/>
  <c r="J250" i="5"/>
  <c r="J223" i="5"/>
  <c r="J217" i="5"/>
  <c r="J216" i="5"/>
  <c r="J213" i="5"/>
  <c r="BK205" i="5"/>
  <c r="J202" i="5"/>
  <c r="BK201" i="5"/>
  <c r="J200" i="5"/>
  <c r="BK152" i="5"/>
  <c r="J151" i="5"/>
  <c r="J150" i="5"/>
  <c r="BK139" i="5"/>
  <c r="BK270" i="4"/>
  <c r="J264" i="4"/>
  <c r="J259" i="4"/>
  <c r="BK248" i="4"/>
  <c r="BK242" i="4"/>
  <c r="BK240" i="4"/>
  <c r="BK234" i="4"/>
  <c r="BK231" i="4"/>
  <c r="BK225" i="4"/>
  <c r="BK220" i="4"/>
  <c r="BK216" i="4"/>
  <c r="BK208" i="4"/>
  <c r="J207" i="4"/>
  <c r="J206" i="4"/>
  <c r="J205" i="4"/>
  <c r="BK195" i="4"/>
  <c r="BK191" i="4"/>
  <c r="BK190" i="4"/>
  <c r="J187" i="4"/>
  <c r="BK182" i="4"/>
  <c r="BK144" i="4"/>
  <c r="J137" i="4"/>
  <c r="BK271" i="3"/>
  <c r="J264" i="3"/>
  <c r="J261" i="3"/>
  <c r="J254" i="3"/>
  <c r="J244" i="3"/>
  <c r="J242" i="3"/>
  <c r="BK241" i="3"/>
  <c r="J237" i="3"/>
  <c r="BK236" i="3"/>
  <c r="BK232" i="3"/>
  <c r="BK228" i="3"/>
  <c r="BK205" i="3"/>
  <c r="J201" i="3"/>
  <c r="BK191" i="3"/>
  <c r="BK187" i="3"/>
  <c r="J185" i="3"/>
  <c r="J181" i="3"/>
  <c r="BK180" i="3"/>
  <c r="J179" i="3"/>
  <c r="BK176" i="3"/>
  <c r="J161" i="3"/>
  <c r="J142" i="3"/>
  <c r="BK135" i="3"/>
  <c r="J134" i="3"/>
  <c r="J128" i="3"/>
  <c r="BK373" i="2"/>
  <c r="BK366" i="2"/>
  <c r="J346" i="2"/>
  <c r="J345" i="2"/>
  <c r="J336" i="2"/>
  <c r="J327" i="2"/>
  <c r="J326" i="2"/>
  <c r="J325" i="2"/>
  <c r="BK324" i="2"/>
  <c r="J323" i="2"/>
  <c r="J320" i="2"/>
  <c r="BK316" i="2"/>
  <c r="J314" i="2"/>
  <c r="BK311" i="2"/>
  <c r="BK310" i="2"/>
  <c r="J308" i="2"/>
  <c r="J307" i="2"/>
  <c r="BK306" i="2"/>
  <c r="BK305" i="2"/>
  <c r="J304" i="2"/>
  <c r="BK290" i="2"/>
  <c r="J286" i="2"/>
  <c r="J262" i="2"/>
  <c r="J235" i="2"/>
  <c r="J234" i="2"/>
  <c r="BK233" i="2"/>
  <c r="BK232" i="2"/>
  <c r="J224" i="2"/>
  <c r="BK222" i="2"/>
  <c r="BK220" i="2"/>
  <c r="J218" i="2"/>
  <c r="BK210" i="2"/>
  <c r="BK209" i="2"/>
  <c r="J208" i="2"/>
  <c r="BK201" i="2"/>
  <c r="J199" i="2"/>
  <c r="J191" i="2"/>
  <c r="BK190" i="2"/>
  <c r="J189" i="2"/>
  <c r="BK186" i="2"/>
  <c r="BK172" i="2"/>
  <c r="BK250" i="5"/>
  <c r="BK249" i="5"/>
  <c r="J249" i="5"/>
  <c r="BK244" i="5"/>
  <c r="BK243" i="5"/>
  <c r="J242" i="5"/>
  <c r="BK231" i="5"/>
  <c r="J224" i="5"/>
  <c r="J209" i="5"/>
  <c r="J205" i="5"/>
  <c r="BK200" i="5"/>
  <c r="BK195" i="5"/>
  <c r="BK192" i="5"/>
  <c r="BK185" i="5"/>
  <c r="J171" i="5"/>
  <c r="BK167" i="5"/>
  <c r="J138" i="5"/>
  <c r="J135" i="5"/>
  <c r="BK269" i="4"/>
  <c r="J267" i="4"/>
  <c r="BK264" i="4"/>
  <c r="BK261" i="4"/>
  <c r="BK235" i="4"/>
  <c r="J194" i="4"/>
  <c r="BK180" i="4"/>
  <c r="BK179" i="4"/>
  <c r="J178" i="4"/>
  <c r="J177" i="4"/>
  <c r="J176" i="4"/>
  <c r="J175" i="4"/>
  <c r="J172" i="4"/>
  <c r="BK164" i="4"/>
  <c r="BK152" i="4"/>
  <c r="J151" i="4"/>
  <c r="J149" i="4"/>
  <c r="J148" i="4"/>
  <c r="J147" i="4"/>
  <c r="BK142" i="4"/>
  <c r="J138" i="4"/>
  <c r="BK272" i="3"/>
  <c r="J257" i="3"/>
  <c r="BK253" i="3"/>
  <c r="BK250" i="3"/>
  <c r="BK249" i="3"/>
  <c r="BK237" i="3"/>
  <c r="J235" i="3"/>
  <c r="BK234" i="3"/>
  <c r="J232" i="3"/>
  <c r="BK231" i="3"/>
  <c r="J221" i="3"/>
  <c r="BK216" i="3"/>
  <c r="J215" i="3"/>
  <c r="BK203" i="3"/>
  <c r="BK200" i="3"/>
  <c r="J198" i="3"/>
  <c r="J195" i="3"/>
  <c r="J194" i="3"/>
  <c r="J187" i="3"/>
  <c r="J180" i="3"/>
  <c r="J172" i="3"/>
  <c r="BK166" i="3"/>
  <c r="BK162" i="3"/>
  <c r="BK150" i="3"/>
  <c r="BK145" i="3"/>
  <c r="J144" i="3"/>
  <c r="J137" i="3"/>
  <c r="J136" i="3"/>
  <c r="BK133" i="3"/>
  <c r="J132" i="3"/>
  <c r="J131" i="3"/>
  <c r="BK370" i="2"/>
  <c r="J362" i="2"/>
  <c r="J347" i="2"/>
  <c r="BK346" i="2"/>
  <c r="J339" i="2"/>
  <c r="BK336" i="2"/>
  <c r="BK332" i="2"/>
  <c r="J331" i="2"/>
  <c r="BK322" i="2"/>
  <c r="J302" i="2"/>
  <c r="BK297" i="2"/>
  <c r="BK296" i="2"/>
  <c r="BK294" i="2"/>
  <c r="J293" i="2"/>
  <c r="J277" i="2"/>
  <c r="BK273" i="2"/>
  <c r="J269" i="2"/>
  <c r="BK264" i="2"/>
  <c r="BK257" i="2"/>
  <c r="J250" i="2"/>
  <c r="BK243" i="2"/>
  <c r="BK240" i="2"/>
  <c r="BK230" i="2"/>
  <c r="BK229" i="2"/>
  <c r="BK228" i="2"/>
  <c r="BK227" i="2"/>
  <c r="J223" i="2"/>
  <c r="BK219" i="2"/>
  <c r="J212" i="2"/>
  <c r="J210" i="2"/>
  <c r="J200" i="2"/>
  <c r="BK199" i="2"/>
  <c r="BK193" i="2"/>
  <c r="J190" i="2"/>
  <c r="J184" i="2"/>
  <c r="J171" i="2"/>
  <c r="J166" i="2"/>
  <c r="BK156" i="2"/>
  <c r="AS94" i="1"/>
  <c r="R164" i="2" l="1"/>
  <c r="R197" i="2"/>
  <c r="T205" i="2"/>
  <c r="BK295" i="2"/>
  <c r="J295" i="2" s="1"/>
  <c r="J109" i="2" s="1"/>
  <c r="P340" i="2"/>
  <c r="T386" i="2"/>
  <c r="T233" i="3"/>
  <c r="BK265" i="3"/>
  <c r="J265" i="3" s="1"/>
  <c r="J102" i="3" s="1"/>
  <c r="P277" i="3"/>
  <c r="BK241" i="5"/>
  <c r="J241" i="5" s="1"/>
  <c r="J110" i="5" s="1"/>
  <c r="T144" i="2"/>
  <c r="BK213" i="2"/>
  <c r="J213" i="2" s="1"/>
  <c r="J103" i="2" s="1"/>
  <c r="BK319" i="2"/>
  <c r="J319" i="2" s="1"/>
  <c r="J111" i="2" s="1"/>
  <c r="P337" i="2"/>
  <c r="T378" i="2"/>
  <c r="T399" i="2"/>
  <c r="BK243" i="3"/>
  <c r="J243" i="3" s="1"/>
  <c r="J100" i="3" s="1"/>
  <c r="P265" i="3"/>
  <c r="BK137" i="5"/>
  <c r="J137" i="5" s="1"/>
  <c r="J100" i="5" s="1"/>
  <c r="P137" i="5"/>
  <c r="R137" i="5"/>
  <c r="BK146" i="5"/>
  <c r="J146" i="5" s="1"/>
  <c r="J101" i="5" s="1"/>
  <c r="P146" i="5"/>
  <c r="R146" i="5"/>
  <c r="T146" i="5"/>
  <c r="BK156" i="5"/>
  <c r="J156" i="5" s="1"/>
  <c r="J102" i="5" s="1"/>
  <c r="P156" i="5"/>
  <c r="R156" i="5"/>
  <c r="T156" i="5"/>
  <c r="BK181" i="5"/>
  <c r="J181" i="5"/>
  <c r="J103" i="5" s="1"/>
  <c r="P181" i="5"/>
  <c r="P218" i="5"/>
  <c r="R218" i="5"/>
  <c r="BK222" i="5"/>
  <c r="J222" i="5" s="1"/>
  <c r="J106" i="5" s="1"/>
  <c r="P222" i="5"/>
  <c r="R222" i="5"/>
  <c r="T222" i="5"/>
  <c r="BK230" i="5"/>
  <c r="J230" i="5" s="1"/>
  <c r="J109" i="5" s="1"/>
  <c r="P213" i="2"/>
  <c r="T271" i="2"/>
  <c r="BK312" i="2"/>
  <c r="J312" i="2"/>
  <c r="J110" i="2" s="1"/>
  <c r="T312" i="2"/>
  <c r="R337" i="2"/>
  <c r="BK372" i="2"/>
  <c r="J372" i="2" s="1"/>
  <c r="J115" i="2" s="1"/>
  <c r="BK382" i="2"/>
  <c r="J382" i="2" s="1"/>
  <c r="J117" i="2" s="1"/>
  <c r="R395" i="2"/>
  <c r="R126" i="3"/>
  <c r="T243" i="3"/>
  <c r="T277" i="3"/>
  <c r="R245" i="5"/>
  <c r="BK181" i="2"/>
  <c r="J181" i="2" s="1"/>
  <c r="J100" i="2" s="1"/>
  <c r="BK205" i="2"/>
  <c r="J205" i="2" s="1"/>
  <c r="J102" i="2" s="1"/>
  <c r="BK271" i="2"/>
  <c r="J271" i="2" s="1"/>
  <c r="J107" i="2" s="1"/>
  <c r="T282" i="2"/>
  <c r="T340" i="2"/>
  <c r="T382" i="2"/>
  <c r="T390" i="2"/>
  <c r="P126" i="3"/>
  <c r="R243" i="3"/>
  <c r="R265" i="3"/>
  <c r="BK133" i="5"/>
  <c r="BK132" i="5" s="1"/>
  <c r="J132" i="5" s="1"/>
  <c r="J97" i="5" s="1"/>
  <c r="T133" i="5"/>
  <c r="T132" i="5" s="1"/>
  <c r="R241" i="5"/>
  <c r="R144" i="2"/>
  <c r="BK197" i="2"/>
  <c r="J197" i="2" s="1"/>
  <c r="J101" i="2" s="1"/>
  <c r="P245" i="2"/>
  <c r="P295" i="2"/>
  <c r="BK337" i="2"/>
  <c r="J337" i="2" s="1"/>
  <c r="J112" i="2" s="1"/>
  <c r="R372" i="2"/>
  <c r="P386" i="2"/>
  <c r="P399" i="2"/>
  <c r="BK126" i="3"/>
  <c r="P243" i="3"/>
  <c r="R277" i="3"/>
  <c r="BK160" i="4"/>
  <c r="J160" i="4" s="1"/>
  <c r="J103" i="4" s="1"/>
  <c r="BK189" i="4"/>
  <c r="J189" i="4" s="1"/>
  <c r="J105" i="4" s="1"/>
  <c r="P228" i="4"/>
  <c r="R268" i="4"/>
  <c r="R265" i="4" s="1"/>
  <c r="P241" i="5"/>
  <c r="P181" i="2"/>
  <c r="T197" i="2"/>
  <c r="R205" i="2"/>
  <c r="R271" i="2"/>
  <c r="T319" i="2"/>
  <c r="P367" i="2"/>
  <c r="P382" i="2"/>
  <c r="BK399" i="2"/>
  <c r="J399" i="2" s="1"/>
  <c r="J121" i="2" s="1"/>
  <c r="T255" i="3"/>
  <c r="BK277" i="3"/>
  <c r="J277" i="3" s="1"/>
  <c r="J104" i="3" s="1"/>
  <c r="BK131" i="4"/>
  <c r="BK139" i="4"/>
  <c r="J139" i="4" s="1"/>
  <c r="J99" i="4" s="1"/>
  <c r="R139" i="4"/>
  <c r="R143" i="4"/>
  <c r="T160" i="4"/>
  <c r="T165" i="4"/>
  <c r="BK228" i="4"/>
  <c r="J228" i="4" s="1"/>
  <c r="J106" i="4" s="1"/>
  <c r="T268" i="4"/>
  <c r="T265" i="4" s="1"/>
  <c r="T137" i="5"/>
  <c r="T241" i="5"/>
  <c r="P164" i="2"/>
  <c r="P197" i="2"/>
  <c r="T245" i="2"/>
  <c r="R295" i="2"/>
  <c r="R312" i="2"/>
  <c r="T337" i="2"/>
  <c r="P372" i="2"/>
  <c r="R386" i="2"/>
  <c r="T395" i="2"/>
  <c r="BK233" i="3"/>
  <c r="J233" i="3" s="1"/>
  <c r="J99" i="3" s="1"/>
  <c r="R255" i="3"/>
  <c r="T270" i="3"/>
  <c r="P189" i="4"/>
  <c r="T228" i="4"/>
  <c r="R181" i="5"/>
  <c r="P245" i="5"/>
  <c r="T164" i="2"/>
  <c r="R245" i="2"/>
  <c r="T295" i="2"/>
  <c r="P312" i="2"/>
  <c r="R367" i="2"/>
  <c r="BK390" i="2"/>
  <c r="J390" i="2"/>
  <c r="J119" i="2" s="1"/>
  <c r="R399" i="2"/>
  <c r="P131" i="4"/>
  <c r="BK143" i="4"/>
  <c r="J143" i="4" s="1"/>
  <c r="J100" i="4" s="1"/>
  <c r="P160" i="4"/>
  <c r="R165" i="4"/>
  <c r="R228" i="4"/>
  <c r="P198" i="5"/>
  <c r="T198" i="5"/>
  <c r="P230" i="5"/>
  <c r="BK164" i="2"/>
  <c r="J164" i="2" s="1"/>
  <c r="J99" i="2" s="1"/>
  <c r="T213" i="2"/>
  <c r="P282" i="2"/>
  <c r="R319" i="2"/>
  <c r="T367" i="2"/>
  <c r="R378" i="2"/>
  <c r="P395" i="2"/>
  <c r="T126" i="3"/>
  <c r="BK255" i="3"/>
  <c r="J255" i="3" s="1"/>
  <c r="J101" i="3" s="1"/>
  <c r="P270" i="3"/>
  <c r="T131" i="4"/>
  <c r="T139" i="4"/>
  <c r="T143" i="4"/>
  <c r="BK165" i="4"/>
  <c r="J165" i="4" s="1"/>
  <c r="J104" i="4" s="1"/>
  <c r="T189" i="4"/>
  <c r="BK268" i="4"/>
  <c r="J268" i="4" s="1"/>
  <c r="J109" i="4" s="1"/>
  <c r="BK218" i="5"/>
  <c r="J218" i="5" s="1"/>
  <c r="J105" i="5" s="1"/>
  <c r="T218" i="5"/>
  <c r="BK226" i="5"/>
  <c r="J226" i="5" s="1"/>
  <c r="J108" i="5" s="1"/>
  <c r="P226" i="5"/>
  <c r="R226" i="5"/>
  <c r="T226" i="5"/>
  <c r="BK245" i="5"/>
  <c r="J245" i="5" s="1"/>
  <c r="J111" i="5" s="1"/>
  <c r="P144" i="2"/>
  <c r="R213" i="2"/>
  <c r="P271" i="2"/>
  <c r="P319" i="2"/>
  <c r="BK367" i="2"/>
  <c r="J367" i="2" s="1"/>
  <c r="J114" i="2" s="1"/>
  <c r="P378" i="2"/>
  <c r="P390" i="2"/>
  <c r="P233" i="3"/>
  <c r="BK270" i="3"/>
  <c r="J270" i="3" s="1"/>
  <c r="J103" i="3" s="1"/>
  <c r="T181" i="5"/>
  <c r="BK198" i="5"/>
  <c r="J198" i="5" s="1"/>
  <c r="J104" i="5" s="1"/>
  <c r="R198" i="5"/>
  <c r="R230" i="5"/>
  <c r="BK144" i="2"/>
  <c r="J144" i="2" s="1"/>
  <c r="J98" i="2" s="1"/>
  <c r="T181" i="2"/>
  <c r="BK245" i="2"/>
  <c r="J245" i="2" s="1"/>
  <c r="J104" i="2" s="1"/>
  <c r="BK282" i="2"/>
  <c r="J282" i="2" s="1"/>
  <c r="J108" i="2" s="1"/>
  <c r="BK340" i="2"/>
  <c r="J340" i="2" s="1"/>
  <c r="J113" i="2" s="1"/>
  <c r="T372" i="2"/>
  <c r="BK386" i="2"/>
  <c r="J386" i="2" s="1"/>
  <c r="J118" i="2" s="1"/>
  <c r="R390" i="2"/>
  <c r="P255" i="3"/>
  <c r="R270" i="3"/>
  <c r="R131" i="4"/>
  <c r="P139" i="4"/>
  <c r="P143" i="4"/>
  <c r="R160" i="4"/>
  <c r="P165" i="4"/>
  <c r="R189" i="4"/>
  <c r="P268" i="4"/>
  <c r="P265" i="4" s="1"/>
  <c r="T230" i="5"/>
  <c r="R181" i="2"/>
  <c r="P205" i="2"/>
  <c r="R282" i="2"/>
  <c r="R340" i="2"/>
  <c r="BK378" i="2"/>
  <c r="J378" i="2" s="1"/>
  <c r="J116" i="2" s="1"/>
  <c r="R382" i="2"/>
  <c r="BK395" i="2"/>
  <c r="J395" i="2" s="1"/>
  <c r="J120" i="2" s="1"/>
  <c r="R233" i="3"/>
  <c r="T265" i="3"/>
  <c r="P133" i="5"/>
  <c r="P132" i="5" s="1"/>
  <c r="R133" i="5"/>
  <c r="R132" i="5"/>
  <c r="T245" i="5"/>
  <c r="BF145" i="2"/>
  <c r="BF148" i="2"/>
  <c r="BF185" i="2"/>
  <c r="BF191" i="2"/>
  <c r="BF214" i="2"/>
  <c r="BF220" i="2"/>
  <c r="BF241" i="2"/>
  <c r="BF248" i="2"/>
  <c r="BF253" i="2"/>
  <c r="BF258" i="2"/>
  <c r="BF265" i="2"/>
  <c r="BF278" i="2"/>
  <c r="BF291" i="2"/>
  <c r="BF311" i="2"/>
  <c r="BF326" i="2"/>
  <c r="BF344" i="2"/>
  <c r="BF348" i="2"/>
  <c r="BF366" i="2"/>
  <c r="BF377" i="2"/>
  <c r="BF147" i="3"/>
  <c r="BF163" i="3"/>
  <c r="BF167" i="3"/>
  <c r="BF184" i="3"/>
  <c r="BF201" i="3"/>
  <c r="BF212" i="3"/>
  <c r="BF218" i="3"/>
  <c r="BF223" i="3"/>
  <c r="BF228" i="3"/>
  <c r="BF241" i="3"/>
  <c r="BF246" i="3"/>
  <c r="F92" i="4"/>
  <c r="BF153" i="4"/>
  <c r="BF167" i="4"/>
  <c r="BF181" i="4"/>
  <c r="BF182" i="4"/>
  <c r="BF186" i="4"/>
  <c r="BF201" i="4"/>
  <c r="BF214" i="4"/>
  <c r="BF222" i="4"/>
  <c r="BF225" i="4"/>
  <c r="BF227" i="4"/>
  <c r="BF254" i="4"/>
  <c r="F91" i="5"/>
  <c r="BF155" i="5"/>
  <c r="BF165" i="5"/>
  <c r="BF190" i="5"/>
  <c r="BF229" i="5"/>
  <c r="BF236" i="5"/>
  <c r="E85" i="2"/>
  <c r="J136" i="2"/>
  <c r="BF161" i="2"/>
  <c r="BF192" i="2"/>
  <c r="BF203" i="2"/>
  <c r="BF206" i="2"/>
  <c r="BF215" i="2"/>
  <c r="BF238" i="2"/>
  <c r="BF255" i="2"/>
  <c r="BF273" i="2"/>
  <c r="BF277" i="2"/>
  <c r="BF287" i="2"/>
  <c r="BF299" i="2"/>
  <c r="BF328" i="2"/>
  <c r="BF338" i="2"/>
  <c r="BF354" i="2"/>
  <c r="BF358" i="2"/>
  <c r="BF362" i="2"/>
  <c r="BF368" i="2"/>
  <c r="BF374" i="2"/>
  <c r="BF383" i="2"/>
  <c r="BF129" i="3"/>
  <c r="BF136" i="3"/>
  <c r="BF145" i="3"/>
  <c r="BF149" i="3"/>
  <c r="BF151" i="3"/>
  <c r="BF164" i="3"/>
  <c r="BF172" i="3"/>
  <c r="BF194" i="3"/>
  <c r="BF196" i="3"/>
  <c r="BF208" i="3"/>
  <c r="BF245" i="3"/>
  <c r="BF251" i="3"/>
  <c r="BF256" i="3"/>
  <c r="BF262" i="3"/>
  <c r="BF266" i="3"/>
  <c r="J91" i="4"/>
  <c r="BF138" i="4"/>
  <c r="BF146" i="4"/>
  <c r="BF154" i="4"/>
  <c r="BF158" i="4"/>
  <c r="BF175" i="4"/>
  <c r="BF183" i="4"/>
  <c r="BF185" i="4"/>
  <c r="BF200" i="4"/>
  <c r="BF204" i="4"/>
  <c r="BF205" i="4"/>
  <c r="BF206" i="4"/>
  <c r="BF208" i="4"/>
  <c r="BF212" i="4"/>
  <c r="BF226" i="4"/>
  <c r="BF235" i="4"/>
  <c r="BF243" i="4"/>
  <c r="BF267" i="4"/>
  <c r="BF269" i="4"/>
  <c r="BF145" i="5"/>
  <c r="BF147" i="5"/>
  <c r="BF158" i="5"/>
  <c r="BF209" i="5"/>
  <c r="BF215" i="5"/>
  <c r="BF147" i="2"/>
  <c r="BF152" i="2"/>
  <c r="BF154" i="2"/>
  <c r="BF156" i="2"/>
  <c r="BF182" i="2"/>
  <c r="BF188" i="2"/>
  <c r="BF209" i="2"/>
  <c r="BF228" i="2"/>
  <c r="BF232" i="2"/>
  <c r="BF260" i="2"/>
  <c r="BF309" i="2"/>
  <c r="BF313" i="2"/>
  <c r="BF321" i="2"/>
  <c r="BF339" i="2"/>
  <c r="BF351" i="2"/>
  <c r="BF357" i="2"/>
  <c r="BF379" i="2"/>
  <c r="BF381" i="2"/>
  <c r="BF393" i="2"/>
  <c r="BF396" i="2"/>
  <c r="BF398" i="2"/>
  <c r="BF401" i="2"/>
  <c r="BK402" i="2"/>
  <c r="J402" i="2" s="1"/>
  <c r="J122" i="2" s="1"/>
  <c r="J89" i="3"/>
  <c r="F121" i="3"/>
  <c r="BF134" i="3"/>
  <c r="BF153" i="3"/>
  <c r="BF161" i="3"/>
  <c r="BF186" i="3"/>
  <c r="BF198" i="3"/>
  <c r="BF235" i="3"/>
  <c r="BF244" i="3"/>
  <c r="BF259" i="3"/>
  <c r="BF263" i="3"/>
  <c r="BF272" i="3"/>
  <c r="F91" i="4"/>
  <c r="BF142" i="4"/>
  <c r="BF151" i="4"/>
  <c r="BF166" i="4"/>
  <c r="BF176" i="4"/>
  <c r="BF180" i="4"/>
  <c r="BF188" i="4"/>
  <c r="BF193" i="4"/>
  <c r="BF210" i="4"/>
  <c r="BF217" i="4"/>
  <c r="BF231" i="4"/>
  <c r="BF237" i="4"/>
  <c r="J89" i="5"/>
  <c r="BF141" i="5"/>
  <c r="BF154" i="5"/>
  <c r="BF161" i="5"/>
  <c r="BF172" i="5"/>
  <c r="BF174" i="5"/>
  <c r="BF184" i="5"/>
  <c r="BF199" i="5"/>
  <c r="BF243" i="5"/>
  <c r="BF150" i="2"/>
  <c r="BF167" i="2"/>
  <c r="BF183" i="2"/>
  <c r="BF212" i="2"/>
  <c r="BF218" i="2"/>
  <c r="BF235" i="2"/>
  <c r="BF249" i="2"/>
  <c r="BF251" i="2"/>
  <c r="BF262" i="2"/>
  <c r="BF280" i="2"/>
  <c r="BF283" i="2"/>
  <c r="BF285" i="2"/>
  <c r="BF293" i="2"/>
  <c r="BF302" i="2"/>
  <c r="BF306" i="2"/>
  <c r="BF316" i="2"/>
  <c r="BF347" i="2"/>
  <c r="BF369" i="2"/>
  <c r="BF375" i="2"/>
  <c r="BF140" i="3"/>
  <c r="BF143" i="3"/>
  <c r="BF158" i="3"/>
  <c r="BF209" i="3"/>
  <c r="BF215" i="3"/>
  <c r="BF224" i="3"/>
  <c r="BF234" i="3"/>
  <c r="BF238" i="3"/>
  <c r="BF261" i="3"/>
  <c r="BF271" i="3"/>
  <c r="BF273" i="3"/>
  <c r="BF275" i="3"/>
  <c r="BF140" i="4"/>
  <c r="BF152" i="4"/>
  <c r="BF168" i="4"/>
  <c r="BF178" i="4"/>
  <c r="BF192" i="4"/>
  <c r="BF194" i="4"/>
  <c r="BF232" i="4"/>
  <c r="BF240" i="4"/>
  <c r="BF245" i="4"/>
  <c r="BF270" i="4"/>
  <c r="J91" i="5"/>
  <c r="J128" i="5"/>
  <c r="BF142" i="5"/>
  <c r="BF150" i="5"/>
  <c r="BF152" i="5"/>
  <c r="BF169" i="5"/>
  <c r="BF204" i="5"/>
  <c r="BF205" i="5"/>
  <c r="J139" i="2"/>
  <c r="BF160" i="2"/>
  <c r="BF171" i="2"/>
  <c r="BF173" i="2"/>
  <c r="BF178" i="2"/>
  <c r="BF186" i="2"/>
  <c r="BF189" i="2"/>
  <c r="BF211" i="2"/>
  <c r="BF216" i="2"/>
  <c r="BF223" i="2"/>
  <c r="BF230" i="2"/>
  <c r="BF247" i="2"/>
  <c r="BF250" i="2"/>
  <c r="BF266" i="2"/>
  <c r="BF279" i="2"/>
  <c r="BF281" i="2"/>
  <c r="BF296" i="2"/>
  <c r="BF305" i="2"/>
  <c r="BF318" i="2"/>
  <c r="BF336" i="2"/>
  <c r="BF353" i="2"/>
  <c r="BF364" i="2"/>
  <c r="BF373" i="2"/>
  <c r="BF127" i="3"/>
  <c r="BF131" i="3"/>
  <c r="BF139" i="3"/>
  <c r="BF174" i="3"/>
  <c r="BF175" i="3"/>
  <c r="BF182" i="3"/>
  <c r="BF190" i="3"/>
  <c r="BF199" i="3"/>
  <c r="BF202" i="3"/>
  <c r="BF217" i="3"/>
  <c r="BF232" i="3"/>
  <c r="BF236" i="3"/>
  <c r="BF240" i="3"/>
  <c r="BF249" i="3"/>
  <c r="BF253" i="3"/>
  <c r="BF269" i="3"/>
  <c r="BF132" i="4"/>
  <c r="BF177" i="4"/>
  <c r="BF187" i="4"/>
  <c r="BF219" i="4"/>
  <c r="BF224" i="4"/>
  <c r="BF248" i="4"/>
  <c r="BF251" i="4"/>
  <c r="BF260" i="4"/>
  <c r="E121" i="5"/>
  <c r="BF135" i="5"/>
  <c r="BF148" i="5"/>
  <c r="BF151" i="5"/>
  <c r="BF176" i="5"/>
  <c r="BF193" i="5"/>
  <c r="BF219" i="5"/>
  <c r="BF220" i="5"/>
  <c r="BF228" i="5"/>
  <c r="BF232" i="5"/>
  <c r="BF233" i="5"/>
  <c r="BF235" i="5"/>
  <c r="BF240" i="5"/>
  <c r="BF250" i="5"/>
  <c r="F139" i="2"/>
  <c r="BF146" i="2"/>
  <c r="BF151" i="2"/>
  <c r="BF170" i="2"/>
  <c r="BF174" i="2"/>
  <c r="BF184" i="2"/>
  <c r="BF226" i="2"/>
  <c r="BF229" i="2"/>
  <c r="BF236" i="2"/>
  <c r="BF254" i="2"/>
  <c r="BF264" i="2"/>
  <c r="BF276" i="2"/>
  <c r="BF288" i="2"/>
  <c r="BF292" i="2"/>
  <c r="BF303" i="2"/>
  <c r="BF322" i="2"/>
  <c r="BF331" i="2"/>
  <c r="BF334" i="2"/>
  <c r="BF350" i="2"/>
  <c r="BF360" i="2"/>
  <c r="BF376" i="2"/>
  <c r="BF387" i="2"/>
  <c r="BF392" i="2"/>
  <c r="E114" i="3"/>
  <c r="BF135" i="3"/>
  <c r="BF148" i="3"/>
  <c r="BF154" i="3"/>
  <c r="BF165" i="3"/>
  <c r="BF191" i="3"/>
  <c r="BF205" i="3"/>
  <c r="BF248" i="3"/>
  <c r="BF252" i="3"/>
  <c r="BF134" i="4"/>
  <c r="BF137" i="4"/>
  <c r="BF141" i="4"/>
  <c r="BF162" i="4"/>
  <c r="BF171" i="4"/>
  <c r="BF174" i="4"/>
  <c r="BF196" i="4"/>
  <c r="BF213" i="4"/>
  <c r="BF229" i="4"/>
  <c r="BF236" i="4"/>
  <c r="BF246" i="4"/>
  <c r="BF263" i="4"/>
  <c r="BF264" i="4"/>
  <c r="BF140" i="5"/>
  <c r="BF160" i="5"/>
  <c r="BF162" i="5"/>
  <c r="BF163" i="5"/>
  <c r="BF168" i="5"/>
  <c r="BF173" i="5"/>
  <c r="BF189" i="5"/>
  <c r="BF191" i="5"/>
  <c r="BF197" i="5"/>
  <c r="BF200" i="5"/>
  <c r="BF203" i="5"/>
  <c r="BF163" i="2"/>
  <c r="BF201" i="2"/>
  <c r="BF225" i="2"/>
  <c r="BF261" i="2"/>
  <c r="BF272" i="2"/>
  <c r="BF274" i="2"/>
  <c r="BF290" i="2"/>
  <c r="BF297" i="2"/>
  <c r="BF300" i="2"/>
  <c r="BF308" i="2"/>
  <c r="BF317" i="2"/>
  <c r="BF323" i="2"/>
  <c r="BF342" i="2"/>
  <c r="BF346" i="2"/>
  <c r="BF365" i="2"/>
  <c r="BF133" i="3"/>
  <c r="BF146" i="3"/>
  <c r="BF162" i="3"/>
  <c r="BF168" i="3"/>
  <c r="BF171" i="3"/>
  <c r="BF188" i="3"/>
  <c r="BF197" i="3"/>
  <c r="BF211" i="3"/>
  <c r="BF229" i="3"/>
  <c r="BF242" i="3"/>
  <c r="BF274" i="3"/>
  <c r="BF278" i="3"/>
  <c r="BF279" i="3"/>
  <c r="J92" i="4"/>
  <c r="BF170" i="4"/>
  <c r="BF184" i="4"/>
  <c r="BF198" i="4"/>
  <c r="BF207" i="4"/>
  <c r="BF221" i="4"/>
  <c r="BF234" i="4"/>
  <c r="BF242" i="4"/>
  <c r="BF250" i="4"/>
  <c r="BF257" i="4"/>
  <c r="BF262" i="4"/>
  <c r="BF149" i="5"/>
  <c r="BF153" i="5"/>
  <c r="BF159" i="5"/>
  <c r="BF170" i="5"/>
  <c r="BF175" i="5"/>
  <c r="BF177" i="5"/>
  <c r="BF179" i="5"/>
  <c r="BF188" i="5"/>
  <c r="BF196" i="5"/>
  <c r="BF212" i="5"/>
  <c r="BF221" i="5"/>
  <c r="BF223" i="5"/>
  <c r="BF227" i="5"/>
  <c r="BF242" i="5"/>
  <c r="BF249" i="5"/>
  <c r="BF149" i="2"/>
  <c r="BF157" i="2"/>
  <c r="BF169" i="2"/>
  <c r="BF172" i="2"/>
  <c r="BF176" i="2"/>
  <c r="BF179" i="2"/>
  <c r="BF194" i="2"/>
  <c r="BF207" i="2"/>
  <c r="BF219" i="2"/>
  <c r="BF221" i="2"/>
  <c r="BF224" i="2"/>
  <c r="BF227" i="2"/>
  <c r="BF233" i="2"/>
  <c r="BF239" i="2"/>
  <c r="BF324" i="2"/>
  <c r="BF330" i="2"/>
  <c r="BF332" i="2"/>
  <c r="BF335" i="2"/>
  <c r="BF356" i="2"/>
  <c r="BF361" i="2"/>
  <c r="BF363" i="2"/>
  <c r="BF370" i="2"/>
  <c r="BF384" i="2"/>
  <c r="BF389" i="2"/>
  <c r="BF400" i="2"/>
  <c r="BF403" i="2"/>
  <c r="BF152" i="3"/>
  <c r="BF166" i="3"/>
  <c r="BF169" i="3"/>
  <c r="BF181" i="3"/>
  <c r="BF210" i="3"/>
  <c r="BF214" i="3"/>
  <c r="BF216" i="3"/>
  <c r="BF257" i="3"/>
  <c r="BF264" i="3"/>
  <c r="BF268" i="3"/>
  <c r="BF144" i="4"/>
  <c r="BF149" i="4"/>
  <c r="BF155" i="4"/>
  <c r="BF173" i="4"/>
  <c r="BF203" i="4"/>
  <c r="BF211" i="4"/>
  <c r="BF241" i="4"/>
  <c r="BF247" i="4"/>
  <c r="BF253" i="4"/>
  <c r="BK266" i="4"/>
  <c r="J266" i="4" s="1"/>
  <c r="J108" i="4" s="1"/>
  <c r="F128" i="5"/>
  <c r="BF138" i="5"/>
  <c r="BF144" i="5"/>
  <c r="BF171" i="5"/>
  <c r="BF182" i="5"/>
  <c r="BF185" i="5"/>
  <c r="BF234" i="5"/>
  <c r="BF237" i="5"/>
  <c r="BF166" i="2"/>
  <c r="BF168" i="2"/>
  <c r="BF200" i="2"/>
  <c r="BF204" i="2"/>
  <c r="BF222" i="2"/>
  <c r="BF237" i="2"/>
  <c r="BF246" i="2"/>
  <c r="BF286" i="2"/>
  <c r="BF289" i="2"/>
  <c r="BF314" i="2"/>
  <c r="BF320" i="2"/>
  <c r="BF325" i="2"/>
  <c r="BF349" i="2"/>
  <c r="BF352" i="2"/>
  <c r="BF355" i="2"/>
  <c r="BK268" i="2"/>
  <c r="J268" i="2" s="1"/>
  <c r="J105" i="2" s="1"/>
  <c r="BF142" i="3"/>
  <c r="BF150" i="3"/>
  <c r="BF173" i="3"/>
  <c r="BF179" i="3"/>
  <c r="BF187" i="3"/>
  <c r="BF192" i="3"/>
  <c r="BF207" i="3"/>
  <c r="BF219" i="3"/>
  <c r="BF222" i="3"/>
  <c r="BF226" i="3"/>
  <c r="BF237" i="3"/>
  <c r="BF239" i="3"/>
  <c r="BF254" i="3"/>
  <c r="BF267" i="3"/>
  <c r="BF276" i="3"/>
  <c r="J89" i="4"/>
  <c r="BF145" i="4"/>
  <c r="BF148" i="4"/>
  <c r="BF150" i="4"/>
  <c r="BF195" i="4"/>
  <c r="BF202" i="4"/>
  <c r="BF209" i="4"/>
  <c r="BF215" i="4"/>
  <c r="BF218" i="4"/>
  <c r="BF223" i="4"/>
  <c r="BF230" i="4"/>
  <c r="BF238" i="4"/>
  <c r="BF252" i="4"/>
  <c r="BF255" i="4"/>
  <c r="BF259" i="4"/>
  <c r="BK157" i="4"/>
  <c r="J157" i="4" s="1"/>
  <c r="J101" i="4" s="1"/>
  <c r="BF143" i="5"/>
  <c r="BF167" i="5"/>
  <c r="BF183" i="5"/>
  <c r="BF187" i="5"/>
  <c r="BF194" i="5"/>
  <c r="BF153" i="2"/>
  <c r="BF159" i="2"/>
  <c r="BF165" i="2"/>
  <c r="BF190" i="2"/>
  <c r="BF193" i="2"/>
  <c r="BF195" i="2"/>
  <c r="BF199" i="2"/>
  <c r="BF202" i="2"/>
  <c r="BF217" i="2"/>
  <c r="BF244" i="2"/>
  <c r="BF259" i="2"/>
  <c r="BF294" i="2"/>
  <c r="BF315" i="2"/>
  <c r="BF329" i="2"/>
  <c r="BF333" i="2"/>
  <c r="BF345" i="2"/>
  <c r="BF371" i="2"/>
  <c r="BF157" i="3"/>
  <c r="BF159" i="3"/>
  <c r="BF170" i="3"/>
  <c r="BF176" i="3"/>
  <c r="BF183" i="3"/>
  <c r="BF204" i="3"/>
  <c r="BF206" i="3"/>
  <c r="BF221" i="3"/>
  <c r="BF225" i="3"/>
  <c r="BF260" i="3"/>
  <c r="E119" i="4"/>
  <c r="BF133" i="4"/>
  <c r="BF135" i="4"/>
  <c r="BF163" i="4"/>
  <c r="BF169" i="4"/>
  <c r="BF179" i="4"/>
  <c r="BF191" i="4"/>
  <c r="BF249" i="4"/>
  <c r="BF139" i="5"/>
  <c r="BF213" i="5"/>
  <c r="BF214" i="5"/>
  <c r="BF216" i="5"/>
  <c r="BF238" i="5"/>
  <c r="BF244" i="5"/>
  <c r="BF247" i="5"/>
  <c r="BF248" i="5"/>
  <c r="F138" i="2"/>
  <c r="BF155" i="2"/>
  <c r="BF162" i="2"/>
  <c r="BF177" i="2"/>
  <c r="BF196" i="2"/>
  <c r="BF208" i="2"/>
  <c r="BF242" i="2"/>
  <c r="BF252" i="2"/>
  <c r="BF257" i="2"/>
  <c r="BF263" i="2"/>
  <c r="BF267" i="2"/>
  <c r="BF275" i="2"/>
  <c r="BF284" i="2"/>
  <c r="BF304" i="2"/>
  <c r="BF310" i="2"/>
  <c r="BF380" i="2"/>
  <c r="BF385" i="2"/>
  <c r="BF388" i="2"/>
  <c r="BF391" i="2"/>
  <c r="BF394" i="2"/>
  <c r="BF397" i="2"/>
  <c r="BF128" i="3"/>
  <c r="BF130" i="3"/>
  <c r="BF138" i="3"/>
  <c r="BF141" i="3"/>
  <c r="BF156" i="3"/>
  <c r="BF160" i="3"/>
  <c r="BF178" i="3"/>
  <c r="BF180" i="3"/>
  <c r="BF185" i="3"/>
  <c r="BF189" i="3"/>
  <c r="BF193" i="3"/>
  <c r="BF203" i="3"/>
  <c r="BF213" i="3"/>
  <c r="BF220" i="3"/>
  <c r="BF231" i="3"/>
  <c r="BF250" i="3"/>
  <c r="BF147" i="4"/>
  <c r="BF164" i="4"/>
  <c r="BF172" i="4"/>
  <c r="BF190" i="4"/>
  <c r="BF199" i="4"/>
  <c r="BF233" i="4"/>
  <c r="BF244" i="4"/>
  <c r="BF256" i="4"/>
  <c r="BF261" i="4"/>
  <c r="BF134" i="5"/>
  <c r="BF157" i="5"/>
  <c r="BF164" i="5"/>
  <c r="BF166" i="5"/>
  <c r="BF202" i="5"/>
  <c r="BF206" i="5"/>
  <c r="BF208" i="5"/>
  <c r="BF217" i="5"/>
  <c r="BF224" i="5"/>
  <c r="BF231" i="5"/>
  <c r="BF239" i="5"/>
  <c r="BF246" i="5"/>
  <c r="BF158" i="2"/>
  <c r="BF175" i="2"/>
  <c r="BF180" i="2"/>
  <c r="BF187" i="2"/>
  <c r="BF198" i="2"/>
  <c r="BF210" i="2"/>
  <c r="BF231" i="2"/>
  <c r="BF234" i="2"/>
  <c r="BF240" i="2"/>
  <c r="BF243" i="2"/>
  <c r="BF256" i="2"/>
  <c r="BF269" i="2"/>
  <c r="BF298" i="2"/>
  <c r="BF301" i="2"/>
  <c r="BF307" i="2"/>
  <c r="BF327" i="2"/>
  <c r="BF341" i="2"/>
  <c r="BF343" i="2"/>
  <c r="BF359" i="2"/>
  <c r="BF132" i="3"/>
  <c r="BF137" i="3"/>
  <c r="BF144" i="3"/>
  <c r="BF155" i="3"/>
  <c r="BF177" i="3"/>
  <c r="BF195" i="3"/>
  <c r="BF200" i="3"/>
  <c r="BF227" i="3"/>
  <c r="BF230" i="3"/>
  <c r="BF247" i="3"/>
  <c r="BF258" i="3"/>
  <c r="BF136" i="4"/>
  <c r="BF156" i="4"/>
  <c r="BF161" i="4"/>
  <c r="BF197" i="4"/>
  <c r="BF216" i="4"/>
  <c r="BF220" i="4"/>
  <c r="BF239" i="4"/>
  <c r="BF258" i="4"/>
  <c r="BF178" i="5"/>
  <c r="BF180" i="5"/>
  <c r="BF186" i="5"/>
  <c r="BF192" i="5"/>
  <c r="BF195" i="5"/>
  <c r="BF201" i="5"/>
  <c r="BF207" i="5"/>
  <c r="BF210" i="5"/>
  <c r="BF211" i="5"/>
  <c r="J33" i="2"/>
  <c r="AV95" i="1" s="1"/>
  <c r="J33" i="5"/>
  <c r="AV98" i="1" s="1"/>
  <c r="F33" i="5"/>
  <c r="AZ98" i="1" s="1"/>
  <c r="F33" i="4"/>
  <c r="AZ97" i="1" s="1"/>
  <c r="F35" i="4"/>
  <c r="BB97" i="1" s="1"/>
  <c r="F37" i="3"/>
  <c r="BD96" i="1" s="1"/>
  <c r="F36" i="5"/>
  <c r="BC98" i="1" s="1"/>
  <c r="F35" i="5"/>
  <c r="BB98" i="1" s="1"/>
  <c r="J33" i="4"/>
  <c r="AV97" i="1" s="1"/>
  <c r="F35" i="2"/>
  <c r="BB95" i="1" s="1"/>
  <c r="F36" i="4"/>
  <c r="BC97" i="1" s="1"/>
  <c r="F33" i="3"/>
  <c r="AZ96" i="1" s="1"/>
  <c r="F36" i="2"/>
  <c r="BC95" i="1" s="1"/>
  <c r="F35" i="3"/>
  <c r="BB96" i="1" s="1"/>
  <c r="F37" i="5"/>
  <c r="BD98" i="1" s="1"/>
  <c r="F37" i="2"/>
  <c r="BD95" i="1" s="1"/>
  <c r="J33" i="3"/>
  <c r="AV96" i="1" s="1"/>
  <c r="F37" i="4"/>
  <c r="BD97" i="1" s="1"/>
  <c r="F33" i="2"/>
  <c r="AZ95" i="1" s="1"/>
  <c r="F36" i="3"/>
  <c r="BC96" i="1" s="1"/>
  <c r="R130" i="4" l="1"/>
  <c r="P225" i="5"/>
  <c r="BK125" i="3"/>
  <c r="J125" i="3" s="1"/>
  <c r="J97" i="3" s="1"/>
  <c r="T159" i="4"/>
  <c r="R270" i="2"/>
  <c r="T143" i="2"/>
  <c r="T130" i="4"/>
  <c r="P159" i="4"/>
  <c r="T136" i="5"/>
  <c r="BK130" i="4"/>
  <c r="J130" i="4" s="1"/>
  <c r="J97" i="4" s="1"/>
  <c r="P125" i="3"/>
  <c r="P124" i="3" s="1"/>
  <c r="AU96" i="1" s="1"/>
  <c r="R125" i="3"/>
  <c r="R124" i="3" s="1"/>
  <c r="T270" i="2"/>
  <c r="R136" i="5"/>
  <c r="P136" i="5"/>
  <c r="P131" i="5" s="1"/>
  <c r="AU98" i="1" s="1"/>
  <c r="R159" i="4"/>
  <c r="R129" i="4" s="1"/>
  <c r="P143" i="2"/>
  <c r="T225" i="5"/>
  <c r="T125" i="3"/>
  <c r="T124" i="3" s="1"/>
  <c r="P130" i="4"/>
  <c r="P129" i="4" s="1"/>
  <c r="AU97" i="1" s="1"/>
  <c r="P270" i="2"/>
  <c r="R225" i="5"/>
  <c r="R143" i="2"/>
  <c r="R142" i="2" s="1"/>
  <c r="BK270" i="2"/>
  <c r="J270" i="2" s="1"/>
  <c r="J106" i="2" s="1"/>
  <c r="BK136" i="5"/>
  <c r="J136" i="5" s="1"/>
  <c r="J99" i="5" s="1"/>
  <c r="J133" i="5"/>
  <c r="J98" i="5" s="1"/>
  <c r="BK143" i="2"/>
  <c r="J143" i="2" s="1"/>
  <c r="J97" i="2" s="1"/>
  <c r="J131" i="4"/>
  <c r="J98" i="4" s="1"/>
  <c r="BK159" i="4"/>
  <c r="J159" i="4" s="1"/>
  <c r="J102" i="4" s="1"/>
  <c r="BK265" i="4"/>
  <c r="J265" i="4" s="1"/>
  <c r="J107" i="4" s="1"/>
  <c r="BK225" i="5"/>
  <c r="J225" i="5" s="1"/>
  <c r="J107" i="5" s="1"/>
  <c r="J126" i="3"/>
  <c r="J98" i="3" s="1"/>
  <c r="J34" i="4"/>
  <c r="AW97" i="1" s="1"/>
  <c r="AT97" i="1" s="1"/>
  <c r="F34" i="2"/>
  <c r="BA95" i="1" s="1"/>
  <c r="F34" i="3"/>
  <c r="BA96" i="1" s="1"/>
  <c r="AZ94" i="1"/>
  <c r="W29" i="1" s="1"/>
  <c r="J34" i="3"/>
  <c r="AW96" i="1" s="1"/>
  <c r="AT96" i="1" s="1"/>
  <c r="BB94" i="1"/>
  <c r="W31" i="1" s="1"/>
  <c r="J34" i="2"/>
  <c r="AW95" i="1" s="1"/>
  <c r="AT95" i="1" s="1"/>
  <c r="BC94" i="1"/>
  <c r="W32" i="1" s="1"/>
  <c r="J34" i="5"/>
  <c r="AW98" i="1" s="1"/>
  <c r="AT98" i="1" s="1"/>
  <c r="F34" i="5"/>
  <c r="BA98" i="1"/>
  <c r="BD94" i="1"/>
  <c r="W33" i="1" s="1"/>
  <c r="F34" i="4"/>
  <c r="BA97" i="1" s="1"/>
  <c r="R131" i="5" l="1"/>
  <c r="T131" i="5"/>
  <c r="T129" i="4"/>
  <c r="P142" i="2"/>
  <c r="AU95" i="1" s="1"/>
  <c r="AU94" i="1" s="1"/>
  <c r="T142" i="2"/>
  <c r="BK131" i="5"/>
  <c r="J131" i="5" s="1"/>
  <c r="BK124" i="3"/>
  <c r="J124" i="3" s="1"/>
  <c r="J96" i="3" s="1"/>
  <c r="D14" i="6" s="1"/>
  <c r="E14" i="6" s="1"/>
  <c r="F14" i="6" s="1"/>
  <c r="G14" i="6" s="1"/>
  <c r="BK142" i="2"/>
  <c r="J142" i="2" s="1"/>
  <c r="BK129" i="4"/>
  <c r="J129" i="4" s="1"/>
  <c r="BA94" i="1"/>
  <c r="AW94" i="1" s="1"/>
  <c r="AK30" i="1" s="1"/>
  <c r="AY94" i="1"/>
  <c r="AV94" i="1"/>
  <c r="AK29" i="1" s="1"/>
  <c r="AX94" i="1"/>
  <c r="J96" i="5" l="1"/>
  <c r="D13" i="6"/>
  <c r="E13" i="6" s="1"/>
  <c r="F13" i="6" s="1"/>
  <c r="J96" i="4"/>
  <c r="D12" i="6"/>
  <c r="E12" i="6" s="1"/>
  <c r="F12" i="6" s="1"/>
  <c r="J96" i="2"/>
  <c r="D11" i="6"/>
  <c r="W30" i="1"/>
  <c r="J30" i="5"/>
  <c r="AG98" i="1" s="1"/>
  <c r="AN98" i="1" s="1"/>
  <c r="J30" i="3"/>
  <c r="AG96" i="1" s="1"/>
  <c r="AN96" i="1" s="1"/>
  <c r="J30" i="4"/>
  <c r="AG97" i="1" s="1"/>
  <c r="AN97" i="1" s="1"/>
  <c r="AT94" i="1"/>
  <c r="J30" i="2"/>
  <c r="AG95" i="1" s="1"/>
  <c r="AN95" i="1" s="1"/>
  <c r="E11" i="6" l="1"/>
  <c r="F11" i="6" s="1"/>
  <c r="G11" i="6" s="1"/>
  <c r="D15" i="6"/>
  <c r="E15" i="6" s="1"/>
  <c r="F15" i="6" s="1"/>
  <c r="G15" i="6" s="1"/>
  <c r="J39" i="2"/>
  <c r="J39" i="3"/>
  <c r="J39" i="5"/>
  <c r="J39" i="4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<sst xmlns="http://schemas.openxmlformats.org/spreadsheetml/2006/main" count="9686" uniqueCount="2340">
  <si>
    <t>Export Komplet</t>
  </si>
  <si>
    <t/>
  </si>
  <si>
    <t>2.0</t>
  </si>
  <si>
    <t>False</t>
  </si>
  <si>
    <t>{05af02f0-b6de-4ad2-978b-02c5f4afc8f9}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</si>
  <si>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</si>
  <si>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</si>
  <si>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</si>
  <si>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</si>
  <si>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</si>
  <si>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</si>
  <si>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</si>
  <si>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202001</t>
  </si>
  <si>
    <t>Stavba:</t>
  </si>
  <si>
    <t>Zmena dokončených stavieb s.č. 756 a s.č. 795 na rozšírenie kapacít MŠ, ZŠ a MŠ Nová Ľubovňa</t>
  </si>
  <si>
    <t>JKSO:</t>
  </si>
  <si>
    <t>KS:</t>
  </si>
  <si>
    <t>Miesto:</t>
  </si>
  <si>
    <t>Nová Ľubovňa</t>
  </si>
  <si>
    <t>Dátum:</t>
  </si>
  <si>
    <t>31. 1. 2020</t>
  </si>
  <si>
    <t>Objednávateľ:</t>
  </si>
  <si>
    <t>IČO:</t>
  </si>
  <si>
    <t xml:space="preserve">Obec Nová Ľubovňa, Nová Ľubovňa 102,  065 11 Nová </t>
  </si>
  <si>
    <t>IČ DPH:</t>
  </si>
  <si>
    <t>Zhotoviteľ:</t>
  </si>
  <si>
    <t xml:space="preserve"> </t>
  </si>
  <si>
    <t>Projektant:</t>
  </si>
  <si>
    <t>STAVARCH,s.r.o., 17.novembra 1363/9, 064 01 Stará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</si>
  <si>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</si>
  <si>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</si>
  <si>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</si>
  <si>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</si>
  <si>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</si>
  <si>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</si>
  <si>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</si>
  <si>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</si>
  <si>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</si>
  <si>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</si>
  <si>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</si>
  <si>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</si>
  <si>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</si>
  <si>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</si>
  <si>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</si>
  <si>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</si>
  <si>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</si>
  <si>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</si>
  <si>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</si>
  <si>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</si>
  <si>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</si>
  <si>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</si>
  <si>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</si>
  <si>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</si>
  <si>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</si>
  <si>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</si>
  <si>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</si>
  <si>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</si>
  <si>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</si>
  <si>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</si>
  <si>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</si>
  <si>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</si>
  <si>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</si>
  <si>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</si>
  <si>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</si>
  <si>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</si>
  <si>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</si>
  <si>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</si>
  <si>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</si>
  <si>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</si>
  <si>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</si>
  <si>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</si>
  <si>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</si>
  <si>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</si>
  <si>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</si>
  <si>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</si>
  <si>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</si>
  <si>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</si>
  <si>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</si>
  <si>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Stavebná časť</t>
  </si>
  <si>
    <t>STA</t>
  </si>
  <si>
    <t>1</t>
  </si>
  <si>
    <t>{83079349-1313-4d4d-9c56-bfc009416712}</t>
  </si>
  <si>
    <t>004</t>
  </si>
  <si>
    <t>Elektroinštalácia - Z3</t>
  </si>
  <si>
    <t>{3313c66b-af9b-4832-a46a-81a7a80fb883}</t>
  </si>
  <si>
    <t>002</t>
  </si>
  <si>
    <t>Zdravotechnika</t>
  </si>
  <si>
    <t>{c876f5d7-3807-48b9-b30e-eb94cbc972d1}</t>
  </si>
  <si>
    <t>003</t>
  </si>
  <si>
    <t>UK, VZT</t>
  </si>
  <si>
    <t>{f43540f7-c7b4-4c1c-baf3-2648aad96991}</t>
  </si>
  <si>
    <t>KRYCÍ LIST ROZPOČTU</t>
  </si>
  <si>
    <t>Objekt:</t>
  </si>
  <si>
    <t>001 -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</si>
  <si>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</si>
  <si>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</si>
  <si>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</si>
  <si>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</si>
  <si>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</si>
  <si>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</si>
  <si>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</si>
  <si>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</si>
  <si>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</si>
  <si>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</si>
  <si>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</si>
  <si>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</si>
  <si>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</si>
  <si>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</si>
  <si>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</si>
  <si>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</si>
  <si>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</si>
  <si>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</si>
  <si>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</si>
  <si>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</si>
  <si>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</si>
  <si>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</si>
  <si>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</si>
  <si>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</si>
  <si>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</si>
  <si>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</si>
  <si>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</si>
  <si>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</si>
  <si>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Dokončovacie práce - maľby</t>
  </si>
  <si>
    <t xml:space="preserve">    787 - Zasklievanie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</si>
  <si>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</si>
  <si>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</si>
  <si>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</si>
  <si>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</si>
  <si>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</si>
  <si>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</si>
  <si>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</si>
  <si>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</si>
  <si>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</si>
  <si>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</si>
  <si>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</si>
  <si>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</si>
  <si>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</si>
  <si>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</si>
  <si>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</si>
  <si>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</si>
  <si>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</si>
  <si>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</si>
  <si>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</t>
  </si>
  <si>
    <t>Rozoberanie zámkovej dlažby všetkých druhov v ploche nad 20 m2,  -0,26000t</t>
  </si>
  <si>
    <t>m2</t>
  </si>
  <si>
    <t>4</t>
  </si>
  <si>
    <t>2</t>
  </si>
  <si>
    <t>-118561681</t>
  </si>
  <si>
    <t>113107112</t>
  </si>
  <si>
    <t>Odstránenie krytu v ploche do 200 m2 z kameniva ťaženého, hr.100 do 200 mm,  -0,24000t</t>
  </si>
  <si>
    <t>-1936651485</t>
  </si>
  <si>
    <t>3</t>
  </si>
  <si>
    <t>113204111</t>
  </si>
  <si>
    <t>Vytrhanie obrúb kamenných, s vybúraním lôžka, záhonových,  -0,04000t</t>
  </si>
  <si>
    <t>m</t>
  </si>
  <si>
    <t>293228214</t>
  </si>
  <si>
    <t>120901122</t>
  </si>
  <si>
    <t>Búranie konštrukcií z betónu prostého prekladaného kameňom v odkopávkach</t>
  </si>
  <si>
    <t>m3</t>
  </si>
  <si>
    <t>1497827485</t>
  </si>
  <si>
    <t>5</t>
  </si>
  <si>
    <t>121101111</t>
  </si>
  <si>
    <t>Odstránenie ornice s vodor. premiestn. na hromady, so zložením na vzdialenosť do 100 m a do 100m3</t>
  </si>
  <si>
    <t>2087295723</t>
  </si>
  <si>
    <t>6</t>
  </si>
  <si>
    <t>122201101</t>
  </si>
  <si>
    <t>Odkopávka a prekopávka nezapažená v hornine 3, do 100 m3</t>
  </si>
  <si>
    <t>911328326</t>
  </si>
  <si>
    <t>7</t>
  </si>
  <si>
    <t>122201109</t>
  </si>
  <si>
    <t>Odkopávky a prekopávky nezapažené. Príplatok k cenám za lepivosť horniny 3</t>
  </si>
  <si>
    <t>-1388969138</t>
  </si>
  <si>
    <t>8</t>
  </si>
  <si>
    <t>132201201</t>
  </si>
  <si>
    <t>Výkop ryhy šírky 600-2000mm horn.3 do 100m3</t>
  </si>
  <si>
    <t>2084038418</t>
  </si>
  <si>
    <t>9</t>
  </si>
  <si>
    <t>132201209</t>
  </si>
  <si>
    <t>Príplatok k cenám za lepivosť pri hĺbení rýh š. nad 600 do 2 000 mm zapaž. i nezapažených, s urovnaním dna v hornine 3</t>
  </si>
  <si>
    <t>727644263</t>
  </si>
  <si>
    <t>10</t>
  </si>
  <si>
    <t>133201101</t>
  </si>
  <si>
    <t>Výkop šachty zapaženej, hornina 3 do 100 m3</t>
  </si>
  <si>
    <t>1674800491</t>
  </si>
  <si>
    <t>11</t>
  </si>
  <si>
    <t>133201109</t>
  </si>
  <si>
    <t>Príplatok k cenám za lepivosť pri hĺbení šachiet zapažených i nezapažených v hornine 3</t>
  </si>
  <si>
    <t>137403943</t>
  </si>
  <si>
    <t>12</t>
  </si>
  <si>
    <t>162401102</t>
  </si>
  <si>
    <t>Vodorovné premiestnenie výkopku   horniny tr.1-4  v množstve do 100 m3 na vzdialenosť do 2000 m</t>
  </si>
  <si>
    <t>-261990019</t>
  </si>
  <si>
    <t>13</t>
  </si>
  <si>
    <t>167101102</t>
  </si>
  <si>
    <t>Nakladanie neuľahnutého výkopku z hornín tr.1-4 nad 100 do 1000 m3</t>
  </si>
  <si>
    <t>-1350218900</t>
  </si>
  <si>
    <t>14</t>
  </si>
  <si>
    <t>171201202</t>
  </si>
  <si>
    <t>Uloženie sypaniny na skládky nad 100 do 1000 m3</t>
  </si>
  <si>
    <t>92358924</t>
  </si>
  <si>
    <t>15</t>
  </si>
  <si>
    <t>175101201</t>
  </si>
  <si>
    <t>Obsyp objektov sypaninou z vhodných hornín 1 až 4 bez prehodenia sypaniny</t>
  </si>
  <si>
    <t>786220857</t>
  </si>
  <si>
    <t>16</t>
  </si>
  <si>
    <t>180402111</t>
  </si>
  <si>
    <t>Založenie trávnika parkového výsevom v rovine alebo na svahu do 1:5</t>
  </si>
  <si>
    <t>-705400468</t>
  </si>
  <si>
    <t>17</t>
  </si>
  <si>
    <t>M</t>
  </si>
  <si>
    <t>005720001300</t>
  </si>
  <si>
    <t>Osivá tráv - trávové semeno</t>
  </si>
  <si>
    <t>kg</t>
  </si>
  <si>
    <t>2083754483</t>
  </si>
  <si>
    <t>18</t>
  </si>
  <si>
    <t>181101101</t>
  </si>
  <si>
    <t>Úprava pláne v zárezoch v hornine 1-4 bez zhutnenia</t>
  </si>
  <si>
    <t>-1033418246</t>
  </si>
  <si>
    <t>19</t>
  </si>
  <si>
    <t>181101102</t>
  </si>
  <si>
    <t>Úprava pláne v zárezoch v hornine 1-4 so zhutnením</t>
  </si>
  <si>
    <t>1533104333</t>
  </si>
  <si>
    <t>Zakladanie</t>
  </si>
  <si>
    <t>271571111</t>
  </si>
  <si>
    <t>Vankúše zhutnené pod základy zo štrkopiesku</t>
  </si>
  <si>
    <t>-643683821</t>
  </si>
  <si>
    <t>21</t>
  </si>
  <si>
    <t>271573001</t>
  </si>
  <si>
    <t>Násyp pod základové  konštrukcie so zhutnením zo štrkopiesku fr.0-63 mm, hr.250mm</t>
  </si>
  <si>
    <t>-1603832638</t>
  </si>
  <si>
    <t>22</t>
  </si>
  <si>
    <t>273321312</t>
  </si>
  <si>
    <t>Betón základových dosiek, železový (bez výstuže), tr. C 20/25</t>
  </si>
  <si>
    <t>1343773317</t>
  </si>
  <si>
    <t>23</t>
  </si>
  <si>
    <t>273351215</t>
  </si>
  <si>
    <t>Debnenie stien základových dosiek, zhotovenie-dielce</t>
  </si>
  <si>
    <t>-480551556</t>
  </si>
  <si>
    <t>24</t>
  </si>
  <si>
    <t>273351216</t>
  </si>
  <si>
    <t>Debnenie stien základových dosiek, odstránenie-dielce</t>
  </si>
  <si>
    <t>-495565981</t>
  </si>
  <si>
    <t>25</t>
  </si>
  <si>
    <t>273356021</t>
  </si>
  <si>
    <t>Debnenie základových konštrukcií pre plochy rovinné zhotovenie</t>
  </si>
  <si>
    <t>-1577821938</t>
  </si>
  <si>
    <t>26</t>
  </si>
  <si>
    <t>273356022</t>
  </si>
  <si>
    <t>Debnenie základových konštrukcií rovinné odstránenie</t>
  </si>
  <si>
    <t>-1056097612</t>
  </si>
  <si>
    <t>27</t>
  </si>
  <si>
    <t>274321312</t>
  </si>
  <si>
    <t>Betón základových pásov, železový (bez výstuže), tr. C 20/25</t>
  </si>
  <si>
    <t>796417602</t>
  </si>
  <si>
    <t>28</t>
  </si>
  <si>
    <t>274271303</t>
  </si>
  <si>
    <t>Murivo základových pásov (m3) 50x30x25 s betónovou výplňou C 16/20 hr. 300 mm</t>
  </si>
  <si>
    <t>1661263</t>
  </si>
  <si>
    <t>29</t>
  </si>
  <si>
    <t>274361825</t>
  </si>
  <si>
    <t>Výstuž pre murivo základových pásov PREMAC s betónovou výplňou z ocele 10505</t>
  </si>
  <si>
    <t>t</t>
  </si>
  <si>
    <t>-1126824314</t>
  </si>
  <si>
    <t>30</t>
  </si>
  <si>
    <t>275321312</t>
  </si>
  <si>
    <t>Betón základových pätiek, železový (bez výstuže), tr. C 20/25</t>
  </si>
  <si>
    <t>-114090919</t>
  </si>
  <si>
    <t>31</t>
  </si>
  <si>
    <t>274361821</t>
  </si>
  <si>
    <t>Výstuž základov z ocele 10505</t>
  </si>
  <si>
    <t>-1196770251</t>
  </si>
  <si>
    <t>32</t>
  </si>
  <si>
    <t>273362021</t>
  </si>
  <si>
    <t>Výstuž základových dosiek zo zvár. sietí KARI</t>
  </si>
  <si>
    <t>1855656284</t>
  </si>
  <si>
    <t>33</t>
  </si>
  <si>
    <t>28594731R</t>
  </si>
  <si>
    <t>Naŕvtanie a osadenie tŕňa z betonárskej ocele d=20mm, l=0,5m - prepojenie jestv. základov</t>
  </si>
  <si>
    <t>ks</t>
  </si>
  <si>
    <t>2040009720</t>
  </si>
  <si>
    <t>34</t>
  </si>
  <si>
    <t>289971211</t>
  </si>
  <si>
    <t>Zhotovenie vrstvy z geotextílie na upravenom povrchu sklon do 1 : 5 , šírky od 0 do 3 m</t>
  </si>
  <si>
    <t>-1267453087</t>
  </si>
  <si>
    <t>35</t>
  </si>
  <si>
    <t>693110001100</t>
  </si>
  <si>
    <t>Geotextília polypropylénová Tatratex GTX N PP 200</t>
  </si>
  <si>
    <t>1978585733</t>
  </si>
  <si>
    <t>Zvislé a kompletné konštrukcie</t>
  </si>
  <si>
    <t>36</t>
  </si>
  <si>
    <t>311234560</t>
  </si>
  <si>
    <t>Murivo nosné (m3) z tehál pálených POROTHERM 30 KOMBI Profi P 12 brúsených na pero a drážku, na maltu POROTHERM Profi (300x250x249)</t>
  </si>
  <si>
    <t>-1081056123</t>
  </si>
  <si>
    <t>37</t>
  </si>
  <si>
    <t>317162101</t>
  </si>
  <si>
    <t>Keramický predpätý preklad POROTHERM KPP, šírky 120 mm, výšky 65 mm, dĺžky 1000 mm</t>
  </si>
  <si>
    <t>808414216</t>
  </si>
  <si>
    <t>38</t>
  </si>
  <si>
    <t>317162102</t>
  </si>
  <si>
    <t>Keramický predpätý preklad POROTHERM KPP, šírky 120 mm, výšky 65 mm, dĺžky 1250 mm</t>
  </si>
  <si>
    <t>-631541114</t>
  </si>
  <si>
    <t>39</t>
  </si>
  <si>
    <t>317162103</t>
  </si>
  <si>
    <t>Keramický predpätý preklad POROTHERM KPP, šírky 120 mm, výšky 65 mm, dĺžky 1500 mm</t>
  </si>
  <si>
    <t>-1325725129</t>
  </si>
  <si>
    <t>40</t>
  </si>
  <si>
    <t>317162139</t>
  </si>
  <si>
    <t>Keramický preklad POROTHERM 23,8, šírky 70 mm, výšky 238 mm, dĺžky 3000 mm</t>
  </si>
  <si>
    <t>-1210520697</t>
  </si>
  <si>
    <t>41</t>
  </si>
  <si>
    <t>317321315</t>
  </si>
  <si>
    <t>Betón prekladov a vencov železový (bez výstuže) tr. C 20/25</t>
  </si>
  <si>
    <t>1450981033</t>
  </si>
  <si>
    <t>42</t>
  </si>
  <si>
    <t>317351107</t>
  </si>
  <si>
    <t>Debnenie prekladu a venca zhotovenie aj s podpornou konštrukciou</t>
  </si>
  <si>
    <t>-470764781</t>
  </si>
  <si>
    <t>43</t>
  </si>
  <si>
    <t>317351108</t>
  </si>
  <si>
    <t>Debnenie prekladu  venca odstránenie</t>
  </si>
  <si>
    <t>-93291043</t>
  </si>
  <si>
    <t>44</t>
  </si>
  <si>
    <t>332321315</t>
  </si>
  <si>
    <t>Betón stĺpov a pilierov oblých, ťahadiel, rámových stojok, vzpier, železový (bez výstuže) tr. C 20/25</t>
  </si>
  <si>
    <t>1972626512</t>
  </si>
  <si>
    <t>45</t>
  </si>
  <si>
    <t>332353002</t>
  </si>
  <si>
    <t>Debnenie oblých stĺpov (pilierov) špeciálnym debnením TUBBOX Multi, d 300 mm, zhotovenie</t>
  </si>
  <si>
    <t>-2108998085</t>
  </si>
  <si>
    <t>46</t>
  </si>
  <si>
    <t>332353004</t>
  </si>
  <si>
    <t>Debnenie oblých stĺpov (pilierov) špeciálnym debnením TUBBOX Multi, d 400 mm, zhotovenie</t>
  </si>
  <si>
    <t>1066014783</t>
  </si>
  <si>
    <t>47</t>
  </si>
  <si>
    <t>340238228</t>
  </si>
  <si>
    <t>Zamurovanie otvorov plochy od 0,25 do 1 m2 tehlami POROTHERM (380x250x238)</t>
  </si>
  <si>
    <t>379600393</t>
  </si>
  <si>
    <t>48</t>
  </si>
  <si>
    <t>340239225</t>
  </si>
  <si>
    <t>Zamurovanie otvorov plochy nad 1 do 4 m2 tehlami POROTHERM (300x250x238)</t>
  </si>
  <si>
    <t>341567628</t>
  </si>
  <si>
    <t>49</t>
  </si>
  <si>
    <t>342242032</t>
  </si>
  <si>
    <t>Priečky z tehál pálených brúsených, na maltu (140x500x249)</t>
  </si>
  <si>
    <t>718621864</t>
  </si>
  <si>
    <t>50</t>
  </si>
  <si>
    <t>317361821</t>
  </si>
  <si>
    <t>Výstuž prekladov, vencov, dosiek, stĺpov z ocele 10505</t>
  </si>
  <si>
    <t>-1886905768</t>
  </si>
  <si>
    <t>Vodorovné konštrukcie</t>
  </si>
  <si>
    <t>51</t>
  </si>
  <si>
    <t>411321314</t>
  </si>
  <si>
    <t>Betón stropov doskových a trámových,  železový tr.C 20/25</t>
  </si>
  <si>
    <t>359330314</t>
  </si>
  <si>
    <t>52</t>
  </si>
  <si>
    <t>411351101</t>
  </si>
  <si>
    <t>Debnenie stropov doskových zhotovenie-dielce</t>
  </si>
  <si>
    <t>1857668183</t>
  </si>
  <si>
    <t>53</t>
  </si>
  <si>
    <t>411351102</t>
  </si>
  <si>
    <t>Debnenie stropov doskových odstránenie-dielce</t>
  </si>
  <si>
    <t>-1413675959</t>
  </si>
  <si>
    <t>54</t>
  </si>
  <si>
    <t>411354171</t>
  </si>
  <si>
    <t>Podporná konštrukcia stropov pre zaťaženie do 5 kpa zhotovenie</t>
  </si>
  <si>
    <t>1368779141</t>
  </si>
  <si>
    <t>55</t>
  </si>
  <si>
    <t>411354172</t>
  </si>
  <si>
    <t>Podporná konštrukcia stropov pre zaťaženie do 5 kpa odstránenie</t>
  </si>
  <si>
    <t>-601629101</t>
  </si>
  <si>
    <t>56</t>
  </si>
  <si>
    <t>417391151</t>
  </si>
  <si>
    <t>Montáž obkladu betónových konštrukcií vykonaný súčasne s betónovaním extrudovaným polystyrénom</t>
  </si>
  <si>
    <t>1493594683</t>
  </si>
  <si>
    <t>57</t>
  </si>
  <si>
    <t>283750008400</t>
  </si>
  <si>
    <t>Doska RAVATHERM XPS 300 WB 1250x600 mm, hr. 50 mm</t>
  </si>
  <si>
    <t>275205412</t>
  </si>
  <si>
    <t>Komunikácie</t>
  </si>
  <si>
    <t>58</t>
  </si>
  <si>
    <t>564760111</t>
  </si>
  <si>
    <t>Podklad alebo kryt z kameniva hrubého drveného veľ. 8-16 mm s rozprestretím a zhutnením hr. 200 mm</t>
  </si>
  <si>
    <t>-627073603</t>
  </si>
  <si>
    <t>59</t>
  </si>
  <si>
    <t>564861111</t>
  </si>
  <si>
    <t>Podklad zo štrkodrviny s rozprestretím a zhutnením, po zhutnení hr. 200 mm, fr.0-63mm</t>
  </si>
  <si>
    <t>-228571752</t>
  </si>
  <si>
    <t>60</t>
  </si>
  <si>
    <t>564871111</t>
  </si>
  <si>
    <t>Podklad zo štrkodrviny s rozprestrením a zhutnením, hr.po zhutnení 250 mm, fr.0-63mm</t>
  </si>
  <si>
    <t>1737052324</t>
  </si>
  <si>
    <t>61</t>
  </si>
  <si>
    <t>56496211R</t>
  </si>
  <si>
    <t>Podklad z vymývaného štrku 16/32 s rozprestretím a zhutnením, po zhutnení hr. 200 mm</t>
  </si>
  <si>
    <t>1197250097</t>
  </si>
  <si>
    <t>62</t>
  </si>
  <si>
    <t>596911121</t>
  </si>
  <si>
    <t>Kladenie betónovej zámkovej dlažby komunikácií pre peších hr. 40 mm pre peších do 50 m2 so zriadením lôžka z kameniva hr. 40 mm</t>
  </si>
  <si>
    <t>2142141038</t>
  </si>
  <si>
    <t>63</t>
  </si>
  <si>
    <t>59246000940R</t>
  </si>
  <si>
    <t>Dlažba kombiformát, farebná hr.6cm</t>
  </si>
  <si>
    <t>-1291991083</t>
  </si>
  <si>
    <t>64</t>
  </si>
  <si>
    <t>596911391</t>
  </si>
  <si>
    <t>Dopiľovanie betónovej zámkovej dlažby hr. do 60 mm</t>
  </si>
  <si>
    <t>19408742</t>
  </si>
  <si>
    <t>Úpravy povrchov, podlahy, osadenie</t>
  </si>
  <si>
    <t>65</t>
  </si>
  <si>
    <t>610991111</t>
  </si>
  <si>
    <t>Zakrývanie výplní otvorov, predmetov a konštrukcií</t>
  </si>
  <si>
    <t>-2108813886</t>
  </si>
  <si>
    <t>66</t>
  </si>
  <si>
    <t>611460121</t>
  </si>
  <si>
    <t>Príprava vnútorného podkladu stropov penetráciou základnou</t>
  </si>
  <si>
    <t>167591164</t>
  </si>
  <si>
    <t>67</t>
  </si>
  <si>
    <t>611464259</t>
  </si>
  <si>
    <t>Vnútorná omietka stropov jednovrstvová, strojné miešanie, ručné nanášanie, hr. 20 mm s príslušenstvom</t>
  </si>
  <si>
    <t>-664772884</t>
  </si>
  <si>
    <t>68</t>
  </si>
  <si>
    <t>611464261</t>
  </si>
  <si>
    <t>Vnútorná omietka stropov, strojné miešanie, ručné nanášanie, Vnútorný štuk</t>
  </si>
  <si>
    <t>125488370</t>
  </si>
  <si>
    <t>69</t>
  </si>
  <si>
    <t>612401801</t>
  </si>
  <si>
    <t>Príplatok za omietanie vnútorných pilierov a stĺpov zo suchých zmesí</t>
  </si>
  <si>
    <t>1206867154</t>
  </si>
  <si>
    <t>70</t>
  </si>
  <si>
    <t>612460121</t>
  </si>
  <si>
    <t>Príprava vnútorného podkladu stien penetráciou základnou</t>
  </si>
  <si>
    <t>85941676</t>
  </si>
  <si>
    <t>71</t>
  </si>
  <si>
    <t>612460242</t>
  </si>
  <si>
    <t>Vnútorná omietka stien vápennocementová jadrová (hrubá), hr. 15 mm -pod obklad</t>
  </si>
  <si>
    <t>-274590836</t>
  </si>
  <si>
    <t>72</t>
  </si>
  <si>
    <t>612467171</t>
  </si>
  <si>
    <t>Vnútorná omietka stien, strojné miešanie, ručné nanášanie, Vnútorný štuk</t>
  </si>
  <si>
    <t>-1690999321</t>
  </si>
  <si>
    <t>73</t>
  </si>
  <si>
    <t>612467189</t>
  </si>
  <si>
    <t>Vnútorná omietka stien a stĺpov jednovrstvová, strojné miešanie, ručné nanášanie, hr. 20 mm s príslušenstvom</t>
  </si>
  <si>
    <t>731931466</t>
  </si>
  <si>
    <t>74</t>
  </si>
  <si>
    <t>621462232</t>
  </si>
  <si>
    <t>Vonkajšia omietka podhľadov tenkovrstvová, silikónová, SilikonTop, škrabaná, hr. 2 mm</t>
  </si>
  <si>
    <t>1151350891</t>
  </si>
  <si>
    <t>75</t>
  </si>
  <si>
    <t>622451071</t>
  </si>
  <si>
    <t>Vyspravenie povrchu stien maltou cementovou pre omietky</t>
  </si>
  <si>
    <t>196890943</t>
  </si>
  <si>
    <t>76</t>
  </si>
  <si>
    <t>622464232</t>
  </si>
  <si>
    <t>Vonkajšia omietka stien tenkovrstvová, silikónová, SilikonTop, škrabaná, hr. 2 mm s penetráciou</t>
  </si>
  <si>
    <t>1537958604</t>
  </si>
  <si>
    <t>77</t>
  </si>
  <si>
    <t>622464311</t>
  </si>
  <si>
    <t>Vonkajšia omietka stien ušľachtilá mozaiková so základným náterom,hr.zrna 2 mm</t>
  </si>
  <si>
    <t>-751357483</t>
  </si>
  <si>
    <t>78</t>
  </si>
  <si>
    <t>622491402</t>
  </si>
  <si>
    <t>Fasádny náter podhľadov silikónový SilikonColor, dvojnásobný s penetráciou</t>
  </si>
  <si>
    <t>2002535229</t>
  </si>
  <si>
    <t>79</t>
  </si>
  <si>
    <t>625251434</t>
  </si>
  <si>
    <t>Zatepľovací systém podzemných stien hr. 80 mm (EPS-PERIMETER), presieťkovaný a bez povrchovej omietky s príslušenstvom</t>
  </si>
  <si>
    <t>2032877389</t>
  </si>
  <si>
    <t>80</t>
  </si>
  <si>
    <t>625251436</t>
  </si>
  <si>
    <t>Zatepľovací systém podzemných stien hr. 120 mm (EPS-PERIMETER), presieťkovaný a bez povrchovej omietky s príslušenstvom</t>
  </si>
  <si>
    <t>-1590491128</t>
  </si>
  <si>
    <t>81</t>
  </si>
  <si>
    <t>625259406</t>
  </si>
  <si>
    <t>Kontaktný zatepľovací systém z minerálnej vlny hr. 100 mm, skrutkovacie kotvy s príslušenstvom</t>
  </si>
  <si>
    <t>95401217</t>
  </si>
  <si>
    <t>82</t>
  </si>
  <si>
    <t>625259409</t>
  </si>
  <si>
    <t>Kontaktný zatepľovací systém z minerálnej vlny hr. 150 mm, skrutkovacie kotvy s príslušenstvom</t>
  </si>
  <si>
    <t>1107210408</t>
  </si>
  <si>
    <t>83</t>
  </si>
  <si>
    <t>625259412</t>
  </si>
  <si>
    <t>Kontaktný zatepľovací systém stropu z minerálnej vlny hr. 200 mm, skrutkovacie kotvy s príslušenstvom</t>
  </si>
  <si>
    <t>-1719959554</t>
  </si>
  <si>
    <t>84</t>
  </si>
  <si>
    <t>625259462</t>
  </si>
  <si>
    <t>Kontaktný zatepľovací systém ostenia z minerálnej vlny hr. 30 mm s príslušenstvom</t>
  </si>
  <si>
    <t>-882448688</t>
  </si>
  <si>
    <t>85</t>
  </si>
  <si>
    <t>63245229R</t>
  </si>
  <si>
    <t>Cementový samonivelačný poter (vhodný aj ako spádový), pevnosti v tlaku 3 kN/m2, hr. 50 mm s dil. pásmi a separačnou fóliou s príslušenstvom</t>
  </si>
  <si>
    <t>498645203</t>
  </si>
  <si>
    <t>86</t>
  </si>
  <si>
    <t>642942111</t>
  </si>
  <si>
    <t>Osadenie oceľovej dverovej zárubne alebo rámu, plochy otvoru do 2,5 m2</t>
  </si>
  <si>
    <t>274986787</t>
  </si>
  <si>
    <t>87</t>
  </si>
  <si>
    <t>553310008300</t>
  </si>
  <si>
    <t>Zárubňa oceľová CgU šxvxhr 600x1970mm</t>
  </si>
  <si>
    <t>2097014141</t>
  </si>
  <si>
    <t>88</t>
  </si>
  <si>
    <t>553310008500</t>
  </si>
  <si>
    <t>Zárubňa oceľová CgU šxvxhr 700x1970mm</t>
  </si>
  <si>
    <t>1010826308</t>
  </si>
  <si>
    <t>89</t>
  </si>
  <si>
    <t>553310008700</t>
  </si>
  <si>
    <t>Zárubňa oceľová CgU šxvxhr 800x1970mm</t>
  </si>
  <si>
    <t>578311376</t>
  </si>
  <si>
    <t>90</t>
  </si>
  <si>
    <t>553310008900</t>
  </si>
  <si>
    <t>Zárubňa oceľová CgU šxvxhr 900x1970mm</t>
  </si>
  <si>
    <t>-866511119</t>
  </si>
  <si>
    <t>91</t>
  </si>
  <si>
    <t>553310009700</t>
  </si>
  <si>
    <t>Zárubňa oceľová CgU šxv 800x1970 mm pre požiarne jednokrídlové dvere</t>
  </si>
  <si>
    <t>-286450042</t>
  </si>
  <si>
    <t>92</t>
  </si>
  <si>
    <t>642942221</t>
  </si>
  <si>
    <t>Osadenie oceľovej dverovej zárubne alebo rámu, plochy otvoru nad 2,5 do 4,5 m2</t>
  </si>
  <si>
    <t>1815788821</t>
  </si>
  <si>
    <t>93</t>
  </si>
  <si>
    <t>55331001030R</t>
  </si>
  <si>
    <t>Zárubňa oceľová CgU šxv 1650x2100 mm pre požiarne dvojkrídlové dvere</t>
  </si>
  <si>
    <t>1235242781</t>
  </si>
  <si>
    <t>94</t>
  </si>
  <si>
    <t>648991113</t>
  </si>
  <si>
    <t>Osadenie parapetných dosiek z plastických a poloplast., hmôt, š. nad 200 mm</t>
  </si>
  <si>
    <t>2024489689</t>
  </si>
  <si>
    <t>95</t>
  </si>
  <si>
    <t>61156000030R</t>
  </si>
  <si>
    <t>Parapetná doska plastová, šírka 250 mm, komôrková vnútorná, farebná, s krytkami</t>
  </si>
  <si>
    <t>-1607193930</t>
  </si>
  <si>
    <t>Ostatné konštrukcie a práce-búranie</t>
  </si>
  <si>
    <t>96</t>
  </si>
  <si>
    <t>916561112</t>
  </si>
  <si>
    <t>Osadenie záhonového alebo parkového obrubníka betón., do lôžka z bet. pros. tr. C 16/20 s bočnou oporou</t>
  </si>
  <si>
    <t>1452715088</t>
  </si>
  <si>
    <t>97</t>
  </si>
  <si>
    <t>592170001800</t>
  </si>
  <si>
    <t>Obrubník parkový, lxšxv 1000x50x200 mm, sivá</t>
  </si>
  <si>
    <t>1729748303</t>
  </si>
  <si>
    <t>98</t>
  </si>
  <si>
    <t>918101112</t>
  </si>
  <si>
    <t>Lôžko pod obrubníky, krajníky alebo obruby z dlažobných kociek z betónu prostého tr. C 16/20</t>
  </si>
  <si>
    <t>-1388522898</t>
  </si>
  <si>
    <t>99</t>
  </si>
  <si>
    <t>941941031</t>
  </si>
  <si>
    <t>Montáž lešenia ľahkého pracovného radového s podlahami šírky od 0,80 do 1,00 m, výšky do 10 m</t>
  </si>
  <si>
    <t>-1098252143</t>
  </si>
  <si>
    <t>100</t>
  </si>
  <si>
    <t>941941191</t>
  </si>
  <si>
    <t>Príplatok za prvý a každý ďalší i začatý mesiac použitia lešenia ľahkého pracovného radového s podlahami šírky od 0,80 do 1,00 m, výšky do 10 m</t>
  </si>
  <si>
    <t>1907229762</t>
  </si>
  <si>
    <t>101</t>
  </si>
  <si>
    <t>941941831</t>
  </si>
  <si>
    <t>Demontáž lešenia ľahkého pracovného radového s podlahami šírky nad 0,80 do 1,00 m, výšky do 10 m</t>
  </si>
  <si>
    <t>1712149440</t>
  </si>
  <si>
    <t>102</t>
  </si>
  <si>
    <t>941955002</t>
  </si>
  <si>
    <t>Lešenie ľahké pracovné pomocné s výškou lešeňovej podlahy nad 1,20 do 1,90 m</t>
  </si>
  <si>
    <t>-1000988745</t>
  </si>
  <si>
    <t>103</t>
  </si>
  <si>
    <t>944944103</t>
  </si>
  <si>
    <t>Ochranná sieť na boku lešenia zo siete Baumit</t>
  </si>
  <si>
    <t>1275859806</t>
  </si>
  <si>
    <t>104</t>
  </si>
  <si>
    <t>944944803</t>
  </si>
  <si>
    <t>Demontáž ochrannej siete na boku lešenia zo siete Baumit</t>
  </si>
  <si>
    <t>-1749066787</t>
  </si>
  <si>
    <t>105</t>
  </si>
  <si>
    <t>952901111</t>
  </si>
  <si>
    <t>Vyčistenie budov pri výške podlaží do 4 m</t>
  </si>
  <si>
    <t>1567713781</t>
  </si>
  <si>
    <t>106</t>
  </si>
  <si>
    <t>962031132</t>
  </si>
  <si>
    <t>Búranie priečok alebo vybúranie otvorov plochy nad 4 m2 z tehál pálených, plných alebo dutých hr. do 150 mm,  -0,19600t</t>
  </si>
  <si>
    <t>23987198</t>
  </si>
  <si>
    <t>107</t>
  </si>
  <si>
    <t>962032231</t>
  </si>
  <si>
    <t>Búranie muriva alebo vybúranie otvorov plochy nad 4 m2 nadzákladového z tehál pálených, vápenopieskových, cementových na maltu,  -1,90500t</t>
  </si>
  <si>
    <t>-509692439</t>
  </si>
  <si>
    <t>108</t>
  </si>
  <si>
    <t>966053121</t>
  </si>
  <si>
    <t>Vybúranie, alebo vyrezanie častí ríms zo železobetónu vyložených do 500 mm,  -0,08300t</t>
  </si>
  <si>
    <t>-930418470</t>
  </si>
  <si>
    <t>109</t>
  </si>
  <si>
    <t>968072456</t>
  </si>
  <si>
    <t>Vybúranie kovových dverových zárubní plochy nad 2 m2,  -0,06300t</t>
  </si>
  <si>
    <t>-742846358</t>
  </si>
  <si>
    <t>110</t>
  </si>
  <si>
    <t>968082355</t>
  </si>
  <si>
    <t>Vybúranie plastových rámov okien a dverí, na spätné použitie  -0,06000t</t>
  </si>
  <si>
    <t>880430670</t>
  </si>
  <si>
    <t>111</t>
  </si>
  <si>
    <t>968082357</t>
  </si>
  <si>
    <t>Vybúranie plastových rámov stien dvojitých, plochy cez 4 m2,  -0,04400t</t>
  </si>
  <si>
    <t>1954531976</t>
  </si>
  <si>
    <t>112</t>
  </si>
  <si>
    <t>971033641</t>
  </si>
  <si>
    <t>Vybúranie otvorov v murive tehl. plochy do 4 m2 hr. do 300 mm,  -1,87500t</t>
  </si>
  <si>
    <t>1595634299</t>
  </si>
  <si>
    <t>113</t>
  </si>
  <si>
    <t>971033651</t>
  </si>
  <si>
    <t>Vybúranie otvorov v murive tehl. plochy do 4 m2 hr. do 600 mm,  -1,87500t</t>
  </si>
  <si>
    <t>-936689682</t>
  </si>
  <si>
    <t>114</t>
  </si>
  <si>
    <t>979081111</t>
  </si>
  <si>
    <t>Odvoz sutiny a vybúraných hmôt na skládku do 1 km</t>
  </si>
  <si>
    <t>-1389393900</t>
  </si>
  <si>
    <t>115</t>
  </si>
  <si>
    <t>979081121</t>
  </si>
  <si>
    <t>Odvoz sutiny a vybúraných hmôt na skládku za každý ďalší 1 km</t>
  </si>
  <si>
    <t>1507994785</t>
  </si>
  <si>
    <t>116</t>
  </si>
  <si>
    <t>979082111</t>
  </si>
  <si>
    <t>Vnútrostavenisková doprava sutiny a vybúraných hmôt do 10 m +kontajner</t>
  </si>
  <si>
    <t>1530718901</t>
  </si>
  <si>
    <t>117</t>
  </si>
  <si>
    <t>979089012</t>
  </si>
  <si>
    <t>Poplatok za skladovanie - betón, tehly, dlaždice (17 01) ostatné</t>
  </si>
  <si>
    <t>1106966411</t>
  </si>
  <si>
    <t>Presun hmôt HSV</t>
  </si>
  <si>
    <t>118</t>
  </si>
  <si>
    <t>998011002</t>
  </si>
  <si>
    <t>Presun hmôt pre budovy (801, 803, 812), zvislá konštr. z tehál, tvárnic, z kovu výšky do 12 m</t>
  </si>
  <si>
    <t>114910790</t>
  </si>
  <si>
    <t>PSV</t>
  </si>
  <si>
    <t>Práce a dodávky PSV</t>
  </si>
  <si>
    <t>711</t>
  </si>
  <si>
    <t>Izolácie proti vode a vlhkosti</t>
  </si>
  <si>
    <t>119</t>
  </si>
  <si>
    <t>711111001</t>
  </si>
  <si>
    <t>Zhotovenie izolácie proti zemnej vlhkosti vodorovná náterom penetračným za studena</t>
  </si>
  <si>
    <t>-1863587958</t>
  </si>
  <si>
    <t>120</t>
  </si>
  <si>
    <t>1116315000</t>
  </si>
  <si>
    <t>Lak asfaltový ALP-PENETRAL v sudoch</t>
  </si>
  <si>
    <t>960982339</t>
  </si>
  <si>
    <t>121</t>
  </si>
  <si>
    <t>711111025</t>
  </si>
  <si>
    <t>Izolácia proti zemnej vlhkosti,povrchovej a tlakovej vode do 1,0 bar dvojzložkovou flexibilnou zmesou s penetráciou, zvislá</t>
  </si>
  <si>
    <t>702241622</t>
  </si>
  <si>
    <t>122</t>
  </si>
  <si>
    <t>711132107</t>
  </si>
  <si>
    <t>Zhotovenie izolácie proti zemnej vlhkosti nopovou fóloiu položenou voľne na ploche zvislej</t>
  </si>
  <si>
    <t>1505878785</t>
  </si>
  <si>
    <t>123</t>
  </si>
  <si>
    <t>283230002700</t>
  </si>
  <si>
    <t>Nopová HDPE fólia FONDALINE 500, výška nopu 8 mm, proti zemnej vlhkosti s radónovou ochranou, pre spodnú stavbu</t>
  </si>
  <si>
    <t>577906492</t>
  </si>
  <si>
    <t>124</t>
  </si>
  <si>
    <t>283410017100</t>
  </si>
  <si>
    <t>Krycia lišta Fondaline dĺ. 2 m na kotvenie nopovej fólie</t>
  </si>
  <si>
    <t>-1239658234</t>
  </si>
  <si>
    <t>125</t>
  </si>
  <si>
    <t>711141559</t>
  </si>
  <si>
    <t>Zhotovenie  izolácie proti zemnej vlhkosti a tlakovej vode vodorovná NAIP pritavením</t>
  </si>
  <si>
    <t>1012303877</t>
  </si>
  <si>
    <t>126</t>
  </si>
  <si>
    <t>6283221000</t>
  </si>
  <si>
    <t>Asfaltovaný pás pre spodné vrstvy hydroizolačných systémov HYDROBIT V 60 S 35</t>
  </si>
  <si>
    <t>2024287391</t>
  </si>
  <si>
    <t>127</t>
  </si>
  <si>
    <t>711463301R</t>
  </si>
  <si>
    <t xml:space="preserve">Izolácia proti povrchovej a podpovrchovej tlakovej vode membránová hydroizolačná dichtfólia s okrajovými páskami   </t>
  </si>
  <si>
    <t>180904573</t>
  </si>
  <si>
    <t>128</t>
  </si>
  <si>
    <t>998711202</t>
  </si>
  <si>
    <t>Presun hmôt pre izoláciu proti vode v objektoch výšky nad 6 do 12 m</t>
  </si>
  <si>
    <t>%</t>
  </si>
  <si>
    <t>-931082290</t>
  </si>
  <si>
    <t>713</t>
  </si>
  <si>
    <t>Izolácie tepelné</t>
  </si>
  <si>
    <t>129</t>
  </si>
  <si>
    <t>713111111</t>
  </si>
  <si>
    <t>Montáž tepelnej izolácie stropov minerálnou vlnou, vrchom kladenou voľne</t>
  </si>
  <si>
    <t>-1489588973</t>
  </si>
  <si>
    <t>130</t>
  </si>
  <si>
    <t>6314150070</t>
  </si>
  <si>
    <t>Tepelné izolácie stropné podhľady a stropy MPN, čadičová minerálna izolácia - doska hr.140mm</t>
  </si>
  <si>
    <t>-1215214435</t>
  </si>
  <si>
    <t>131</t>
  </si>
  <si>
    <t>713111131</t>
  </si>
  <si>
    <t>Montáž tepelnej izolácie stropov rebrových minerálnou vlnou, spodkom s úpravou viazacím drôtom</t>
  </si>
  <si>
    <t>-753981800</t>
  </si>
  <si>
    <t>132</t>
  </si>
  <si>
    <t>713111132</t>
  </si>
  <si>
    <t>Montáž tepelnej izolácie stropov rebrových minerálnou vlnou, spodkom kladenými voľne na podbitie medzi rebrá</t>
  </si>
  <si>
    <t>-401840636</t>
  </si>
  <si>
    <t>133</t>
  </si>
  <si>
    <t>6314150050</t>
  </si>
  <si>
    <t>Tepelné izolácie stropné podhľady a stropy MPN, čadičová minerálna izolácia - doska hr.100mm</t>
  </si>
  <si>
    <t>2013330590</t>
  </si>
  <si>
    <t>134</t>
  </si>
  <si>
    <t>-1094819902</t>
  </si>
  <si>
    <t>135</t>
  </si>
  <si>
    <t>713122111</t>
  </si>
  <si>
    <t>Montáž tepelnej izolácie podláh polystyrénom, kladeným voľne v jednej vrstve</t>
  </si>
  <si>
    <t>1202202657</t>
  </si>
  <si>
    <t>136</t>
  </si>
  <si>
    <t>283720003100</t>
  </si>
  <si>
    <t>Doska EPS 5000T hr. 40 mm, pre podlahy</t>
  </si>
  <si>
    <t>-579241447</t>
  </si>
  <si>
    <t>137</t>
  </si>
  <si>
    <t>713122121</t>
  </si>
  <si>
    <t>Montáž tepelnej izolácie podláh polystyrénom, kladeným voľne v dvoch vrstvách</t>
  </si>
  <si>
    <t>1123909147</t>
  </si>
  <si>
    <t>138</t>
  </si>
  <si>
    <t>283720000800</t>
  </si>
  <si>
    <t>Podlahový polystyrén EPS 150 S, hr. 40 mm</t>
  </si>
  <si>
    <t>-1465006174</t>
  </si>
  <si>
    <t>139</t>
  </si>
  <si>
    <t>713191121</t>
  </si>
  <si>
    <t>Izolácie tepelné, doplnky, podláh, stropov zvrchu,striech prekrytím pásom do výšky 100mm -Parozábrana</t>
  </si>
  <si>
    <t>1345542156</t>
  </si>
  <si>
    <t>140</t>
  </si>
  <si>
    <t>998713202</t>
  </si>
  <si>
    <t>Presun hmôt pre izolácie tepelné v objektoch výšky nad 6 m do 12 m</t>
  </si>
  <si>
    <t>-1827829957</t>
  </si>
  <si>
    <t>762</t>
  </si>
  <si>
    <t>Konštrukcie tesárske</t>
  </si>
  <si>
    <t>141</t>
  </si>
  <si>
    <t>762311103</t>
  </si>
  <si>
    <t>Montáž kotevných želiez, príložiek, pätiek, ťahadiel, s pripojením k drevenej konštrukcii</t>
  </si>
  <si>
    <t>871901829</t>
  </si>
  <si>
    <t>142</t>
  </si>
  <si>
    <t>31172000060R</t>
  </si>
  <si>
    <t>Kotva pomúrnice</t>
  </si>
  <si>
    <t>1892781674</t>
  </si>
  <si>
    <t>143</t>
  </si>
  <si>
    <t>31172000110R</t>
  </si>
  <si>
    <t>Papuča stlpikov</t>
  </si>
  <si>
    <t>-1114104387</t>
  </si>
  <si>
    <t>144</t>
  </si>
  <si>
    <t>762332110</t>
  </si>
  <si>
    <t>Montáž viazaných konštrukcií krovov striech z reziva priemernej plochy do 120 cm2</t>
  </si>
  <si>
    <t>1052681042</t>
  </si>
  <si>
    <t>145</t>
  </si>
  <si>
    <t>762332120</t>
  </si>
  <si>
    <t>Montáž viazaných konštrukcií krovov striech z reziva priemernej plochy 120-224 cm2</t>
  </si>
  <si>
    <t>-914929969</t>
  </si>
  <si>
    <t>146</t>
  </si>
  <si>
    <t>762332130</t>
  </si>
  <si>
    <t>Montáž viazaných konštrukcií krovov striech z reziva priemernej plochy 224-288 cm2</t>
  </si>
  <si>
    <t>-243781224</t>
  </si>
  <si>
    <t>147</t>
  </si>
  <si>
    <t>762332140</t>
  </si>
  <si>
    <t>Montáž viazaných konštrukcií krovov striech z reziva priemernej plochy 288-450 cm2</t>
  </si>
  <si>
    <t>-1004301872</t>
  </si>
  <si>
    <t>148</t>
  </si>
  <si>
    <t>762341201</t>
  </si>
  <si>
    <t>Montáž latovania jednoduchých striech pre sklon do 60°</t>
  </si>
  <si>
    <t>999383107</t>
  </si>
  <si>
    <t>149</t>
  </si>
  <si>
    <t>762341252</t>
  </si>
  <si>
    <t>Montáž kontralát</t>
  </si>
  <si>
    <t>-431645434</t>
  </si>
  <si>
    <t>150</t>
  </si>
  <si>
    <t>762342811</t>
  </si>
  <si>
    <t>Demontáž latovania striech so sklonom do 60 st., pri osovej vzdialenosti lát do 0, 22 m,  -0.00700t</t>
  </si>
  <si>
    <t>-1735654913</t>
  </si>
  <si>
    <t>151</t>
  </si>
  <si>
    <t>762352811</t>
  </si>
  <si>
    <t>Demontáž nadstrešných konštrukcií krovov, svetlíkov z hraneného reziva plochy 224 - 288cm2,  -0.01500t</t>
  </si>
  <si>
    <t>-1000756884</t>
  </si>
  <si>
    <t>152</t>
  </si>
  <si>
    <t>762421346</t>
  </si>
  <si>
    <t>Obloženie stropov alebo strešných podhľadov z dosiek CETRIS skrutkovaných na pero a drážku hr. dosky 16 mm</t>
  </si>
  <si>
    <t>683439886</t>
  </si>
  <si>
    <t>153</t>
  </si>
  <si>
    <t>762421500</t>
  </si>
  <si>
    <t>Montáž obloženia stropov, podkladový rošt</t>
  </si>
  <si>
    <t>1433589343</t>
  </si>
  <si>
    <t>154</t>
  </si>
  <si>
    <t>60542000030R</t>
  </si>
  <si>
    <t>Rezivo stavebné zo smreku - hranené, impregnované, +stratné 7%</t>
  </si>
  <si>
    <t>367493870</t>
  </si>
  <si>
    <t>155</t>
  </si>
  <si>
    <t>762395000</t>
  </si>
  <si>
    <t>Spojovacie prostriedky pre viazané konštrukcie krovov, debnenie a laťovanie, nadstrešné konštr., spádové kliny - svorníky, svorky, dosky, klince, pásová oceľ, vruty</t>
  </si>
  <si>
    <t>-1051005928</t>
  </si>
  <si>
    <t>156</t>
  </si>
  <si>
    <t>998762202</t>
  </si>
  <si>
    <t>Presun hmôt pre konštrukcie tesárske v objektoch výšky do 12 m</t>
  </si>
  <si>
    <t>538560753</t>
  </si>
  <si>
    <t>763</t>
  </si>
  <si>
    <t>Konštrukcie - drevostavby</t>
  </si>
  <si>
    <t>157</t>
  </si>
  <si>
    <t>763111143</t>
  </si>
  <si>
    <t>Priečka SDK hr. 125 mm, jednoduchá kca CW 100, UW 100, PO 30min. s TI 100 mm</t>
  </si>
  <si>
    <t>-720442106</t>
  </si>
  <si>
    <t>158</t>
  </si>
  <si>
    <t>763132220</t>
  </si>
  <si>
    <t>SDK podhľad D112, závesná dvojvrstvová kca profil montažný CD a nosný UD, dosky GKF hr. 15 mm s príslušenstvom</t>
  </si>
  <si>
    <t>664034869</t>
  </si>
  <si>
    <t>159</t>
  </si>
  <si>
    <t>763132420</t>
  </si>
  <si>
    <t>SDK podhľad D112, závesná dvojvrstvová kca profil montažný CD a nosný UD, dosky GKFI hr. 15 mm s príslušenstvom</t>
  </si>
  <si>
    <t>-545570198</t>
  </si>
  <si>
    <t>160</t>
  </si>
  <si>
    <t>763733002</t>
  </si>
  <si>
    <t>Montáž priestorovo viazaných väzníkov na strechu</t>
  </si>
  <si>
    <t>-253696583</t>
  </si>
  <si>
    <t>161</t>
  </si>
  <si>
    <t>61222000070R</t>
  </si>
  <si>
    <t>Väzník strešný drevený priehradový sedlový rozpätia 13,35m a výšky 1,06m, s príslušenstvom</t>
  </si>
  <si>
    <t>-1157169779</t>
  </si>
  <si>
    <t>162</t>
  </si>
  <si>
    <t>998763201</t>
  </si>
  <si>
    <t>Presun hmôt pre drevostavby v objektoch výšky do 12 m</t>
  </si>
  <si>
    <t>-2122173242</t>
  </si>
  <si>
    <t>764</t>
  </si>
  <si>
    <t>Konštrukcie klampiarske</t>
  </si>
  <si>
    <t>163</t>
  </si>
  <si>
    <t>76417186R</t>
  </si>
  <si>
    <t>Krytiny z pozinkovaného farbeného PZf plechu, zo zvitkov šírky 670 mm, s príslušenstvom a oplechovaním -typ zjednotiť s jestvujúcou krytinou (strešná krytina musí spĺňať požiadavku Broof t3)</t>
  </si>
  <si>
    <t>-788126714</t>
  </si>
  <si>
    <t>164</t>
  </si>
  <si>
    <t>764172128</t>
  </si>
  <si>
    <t>Snehová zábrana rúrková s konzolami s príslušenstvom</t>
  </si>
  <si>
    <t>2112003968</t>
  </si>
  <si>
    <t>165</t>
  </si>
  <si>
    <t>764312822</t>
  </si>
  <si>
    <t>Demontáž krytiny hladkej strešnej z tabúľ 2000 x 670 mm, do 30st., s oplechovaním  -0,00751t</t>
  </si>
  <si>
    <t>-2020007973</t>
  </si>
  <si>
    <t>166</t>
  </si>
  <si>
    <t>764352810</t>
  </si>
  <si>
    <t>Demontáž žľabov pododkvapových polkruhových so sklonom do 30st. rš 330 mm,  -0,00330t</t>
  </si>
  <si>
    <t>882660013</t>
  </si>
  <si>
    <t>167</t>
  </si>
  <si>
    <t>764359431</t>
  </si>
  <si>
    <t>Kotlík štvorhranný z pozinkovaného farbeného PZf plechu, pre pododkvapové žľaby rozmerov 200x200x250 mm</t>
  </si>
  <si>
    <t>-1424094705</t>
  </si>
  <si>
    <t>168</t>
  </si>
  <si>
    <t>76436153R</t>
  </si>
  <si>
    <t>Strešné okno univerzálne z pozinkovaného farbeného PZf plechu, v krytine vrátane bezp. skla 630 x 765 mm s príslušenstvom</t>
  </si>
  <si>
    <t>231818802</t>
  </si>
  <si>
    <t>169</t>
  </si>
  <si>
    <t>764410440</t>
  </si>
  <si>
    <t>Oplechovanie parapetov z pozinkovaného farbeného PZf plechu, vrátane rohov r.š. 250 mm</t>
  </si>
  <si>
    <t>147893556</t>
  </si>
  <si>
    <t>170</t>
  </si>
  <si>
    <t>764410850</t>
  </si>
  <si>
    <t>Demontáž oplechovania parapetov rš od 100 do 330 mm,  -0,00135t</t>
  </si>
  <si>
    <t>-1875046184</t>
  </si>
  <si>
    <t>171</t>
  </si>
  <si>
    <t>764430840</t>
  </si>
  <si>
    <t>Demontáž oplechovania múrov a nadmuroviek rš od 330 do 500 mm,  -0,00230t</t>
  </si>
  <si>
    <t>-54074671</t>
  </si>
  <si>
    <t>172</t>
  </si>
  <si>
    <t>764454801</t>
  </si>
  <si>
    <t>Demontáž odpadových rúr kruhových, s priemerom 75 a 100 mm,  -0,00226t</t>
  </si>
  <si>
    <t>-1459715774</t>
  </si>
  <si>
    <t>173</t>
  </si>
  <si>
    <t>764751111</t>
  </si>
  <si>
    <t>Odpadová rúra kruhová D 60 mm s objímkami, kolenami, odskokmi s príslušenstvom</t>
  </si>
  <si>
    <t>-849602103</t>
  </si>
  <si>
    <t>174</t>
  </si>
  <si>
    <t>764751112</t>
  </si>
  <si>
    <t>Odpadová rúra kruhová D 100 mm s objímkami, kolenami, odskokmi s príslušenstvom</t>
  </si>
  <si>
    <t>-1470456710</t>
  </si>
  <si>
    <t>175</t>
  </si>
  <si>
    <t>764761121</t>
  </si>
  <si>
    <t>Žľab pododkvapový polkruhový R 100 mm, vrátane čela, hákov, rohov, kútov s príslušenstvom</t>
  </si>
  <si>
    <t>275697402</t>
  </si>
  <si>
    <t>176</t>
  </si>
  <si>
    <t>764761122</t>
  </si>
  <si>
    <t>Žľab pododkvapový polkruhový R 150 mm, vrátane čela, hákov, rohov, kútov s príslušenstvom</t>
  </si>
  <si>
    <t>-1217489263</t>
  </si>
  <si>
    <t>177</t>
  </si>
  <si>
    <t>764761231</t>
  </si>
  <si>
    <t>Žľabový kotlík k polkruhovým žľabom D 100 mm  s príslušenstvom</t>
  </si>
  <si>
    <t>-773610539</t>
  </si>
  <si>
    <t>178</t>
  </si>
  <si>
    <t>764761232</t>
  </si>
  <si>
    <t>Žľabový kotlík k polkruhovým žľabom D 150 mm s príslušenstvom</t>
  </si>
  <si>
    <t>1483615223</t>
  </si>
  <si>
    <t>179</t>
  </si>
  <si>
    <t>998764202</t>
  </si>
  <si>
    <t>Presun hmôt pre konštrukcie klampiarske v objektoch výšky nad 6 do 12 m</t>
  </si>
  <si>
    <t>87138006</t>
  </si>
  <si>
    <t>765</t>
  </si>
  <si>
    <t>Konštrukcie - krytiny tvrdé</t>
  </si>
  <si>
    <t>180</t>
  </si>
  <si>
    <t>765901063</t>
  </si>
  <si>
    <t>Strešná fólia DÖRKEN Delta Vent S Plus, na krokvy</t>
  </si>
  <si>
    <t>-1225133132</t>
  </si>
  <si>
    <t>181</t>
  </si>
  <si>
    <t>998765202</t>
  </si>
  <si>
    <t>Presun hmôt pre tvrdé krytiny v objektoch výšky nad 6 do 12 m</t>
  </si>
  <si>
    <t>-947059347</t>
  </si>
  <si>
    <t>766</t>
  </si>
  <si>
    <t>Konštrukcie stolárske</t>
  </si>
  <si>
    <t>182</t>
  </si>
  <si>
    <t>766231001</t>
  </si>
  <si>
    <t>Montáž stropných sklápacích schodov do vopred pripraveného otvoru</t>
  </si>
  <si>
    <t>1272041561</t>
  </si>
  <si>
    <t>183</t>
  </si>
  <si>
    <t>61233000200R</t>
  </si>
  <si>
    <t>Pôjdne schody ALUTRAG.MAX.EI30.TI pož. odolnosť EI-30/D3-c zateplené 1300x700mm s príslušenstvom</t>
  </si>
  <si>
    <t>638960330</t>
  </si>
  <si>
    <t>184</t>
  </si>
  <si>
    <t>766621400</t>
  </si>
  <si>
    <t>Montáž okien plastových, nových a jestvujúcich, s hydroizolačnými ISO páskami (exteriérová a interiérová)</t>
  </si>
  <si>
    <t>734581561</t>
  </si>
  <si>
    <t>185</t>
  </si>
  <si>
    <t>283290006100</t>
  </si>
  <si>
    <t>Tesniaca fólia CX exteriér, š. 290 mm, dĺ. 30 m, pre tesnenie pripájacej škáry okenného rámu a muriva, polymér</t>
  </si>
  <si>
    <t>1848029216</t>
  </si>
  <si>
    <t>186</t>
  </si>
  <si>
    <t>283290006200</t>
  </si>
  <si>
    <t>Tesniaca fólia CX interiér, š. 70 mm, dĺ. 30 m, pre tesnenie pripájacej škáry okenného rámu a muriva, polymér</t>
  </si>
  <si>
    <t>-705864015</t>
  </si>
  <si>
    <t>187</t>
  </si>
  <si>
    <t>61141000800R</t>
  </si>
  <si>
    <t>Plastové okno jednokrídlové OS, 1250x1500 mm, izolačné trojsklo, biele, 5 komorový profil</t>
  </si>
  <si>
    <t>-2010846233</t>
  </si>
  <si>
    <t>188</t>
  </si>
  <si>
    <t>61141000801R</t>
  </si>
  <si>
    <t>Plastové okno združené OS, 1250x2000 mm, izolačné trojsklo, biele, 5 komorový profil</t>
  </si>
  <si>
    <t>-2037653980</t>
  </si>
  <si>
    <t>189</t>
  </si>
  <si>
    <t>61141000802R</t>
  </si>
  <si>
    <t>Plastové okno združené OS, 1500x2000 mm, izolačné trojsklo, biele, 5 komorový profil</t>
  </si>
  <si>
    <t>-2098899239</t>
  </si>
  <si>
    <t>190</t>
  </si>
  <si>
    <t>61141000803R</t>
  </si>
  <si>
    <t>Plastové okno združené OS, 2400x2000 mm, izolačné trojsklo, biele, 5 komorový profil</t>
  </si>
  <si>
    <t>989109569</t>
  </si>
  <si>
    <t>191</t>
  </si>
  <si>
    <t>61141000804R</t>
  </si>
  <si>
    <t>Plastové okno združené OS, 2400x2000 mm, izolačné trojsklo, biele, 5 komorový profil, dolná sekcia pevná</t>
  </si>
  <si>
    <t>599201301</t>
  </si>
  <si>
    <t>192</t>
  </si>
  <si>
    <t>61141000805R</t>
  </si>
  <si>
    <t>Plastové okno pevné, 2500x850 mm, izolačné trojsklo, biele, 5 komorový profil</t>
  </si>
  <si>
    <t>-823156388</t>
  </si>
  <si>
    <t>193</t>
  </si>
  <si>
    <t>61141001050R</t>
  </si>
  <si>
    <t>Presklená stena 3000/2600mm - plastový profilovaný systém, 2/3 presklenie, s integrovanými dvojkrídlovými dvermi svetlosti 1600x2100, samozatvárač, 2x madlo, zámok</t>
  </si>
  <si>
    <t>-1868648524</t>
  </si>
  <si>
    <t>194</t>
  </si>
  <si>
    <t>61141001051R</t>
  </si>
  <si>
    <t>Presklená stena 2500/2900mm - plastový profilovaný systém, 2/3 presklenie, s integrovanými dvojkrídlovými dvermi svetlosti 1600x2100, samozatvárač, 2x madlo, zámok</t>
  </si>
  <si>
    <t>-1239896507</t>
  </si>
  <si>
    <t>195</t>
  </si>
  <si>
    <t>766662112</t>
  </si>
  <si>
    <t>Montáž dverového krídla otočného jednokrídlového poldrážkového, do existujúcej zárubne, vrátane kovania</t>
  </si>
  <si>
    <t>-1407616815</t>
  </si>
  <si>
    <t>196</t>
  </si>
  <si>
    <t>61161000290R</t>
  </si>
  <si>
    <t>Dvere 600 x 1970, Vnútorné dvere jednokrídlové drevené, otočné ľavé / pravé, farba biela, zvislé úzke presklenie - pieskované sklo, resp. číre s fóliou imitujúcou pieskovanie, kľučky, zámok, s príslušenstvom</t>
  </si>
  <si>
    <t>1844184347</t>
  </si>
  <si>
    <t>197</t>
  </si>
  <si>
    <t>61161000291R</t>
  </si>
  <si>
    <t>Dvere 700 x 1970, Vnútorné dvere jednokrídlové drevené, otočné ľavé / pravé, farba biela, zvislé úzke presklenie - pieskované sklo, resp. číre s fóliou imitujúcou pieskovanie, kľučky, zámok, s príslušenstvom</t>
  </si>
  <si>
    <t>-1174462572</t>
  </si>
  <si>
    <t>198</t>
  </si>
  <si>
    <t>61161000292R</t>
  </si>
  <si>
    <t>Dvere 800 x 1970, Vnútorné dvere jednokrídlové drevené, otočné ľavé / pravé, farba biela, zvislé úzke presklenie - pieskované sklo, resp. číre s fóliou imitujúcou pieskovanie, kľučky, zámok, s príslušenstvom</t>
  </si>
  <si>
    <t>-147833017</t>
  </si>
  <si>
    <t>199</t>
  </si>
  <si>
    <t>61161000293R</t>
  </si>
  <si>
    <t>Dvere 900 x 1970, Vnútorné dvere jednokrídlové drevené, otočné ľavé / pravé, farba biela, zvislé úzke presklenie - pieskované sklo, resp. číre s fóliou imitujúcou pieskovanie, kľučky, zámok, s príslušenstvom</t>
  </si>
  <si>
    <t>-682694538</t>
  </si>
  <si>
    <t>200</t>
  </si>
  <si>
    <t>766662114</t>
  </si>
  <si>
    <t>Montáž dverového krídla otočného jednokrídlového protipožiarneho, do zárubne, vrátane kovania</t>
  </si>
  <si>
    <t>-995282340</t>
  </si>
  <si>
    <t>201</t>
  </si>
  <si>
    <t>61165000107R</t>
  </si>
  <si>
    <t>Dvere vnútorné protipožiarne drevené EI EW 30 D3, šxv 800x1970 mm, požiarna výplň DTD, SK certifikát, CPL lamino 0,2 mm, kľučky, zámok, s príslušenstvom</t>
  </si>
  <si>
    <t>-1752883106</t>
  </si>
  <si>
    <t>202</t>
  </si>
  <si>
    <t>766662134</t>
  </si>
  <si>
    <t>Montáž dverového krídla otočného dvojkrídlového protipožiarneho, do zárubne, vrátane kovania</t>
  </si>
  <si>
    <t>-1503749958</t>
  </si>
  <si>
    <t>203</t>
  </si>
  <si>
    <t>61165000121R</t>
  </si>
  <si>
    <t>Dvere vnútorné protipožiarne drevené EW 30/ D3, šxv 1650x2100 mm, požiarna výplň 2/3 zasklenie, SK certifikát, CPL lamino 0,2 mm, , kľučky, zámok, s príslušenstvom</t>
  </si>
  <si>
    <t>-1278347673</t>
  </si>
  <si>
    <t>204</t>
  </si>
  <si>
    <t>766669116</t>
  </si>
  <si>
    <t>Montáž samozatvárača, alebo koordinátora pre dverné krídla</t>
  </si>
  <si>
    <t>-1795878175</t>
  </si>
  <si>
    <t>205</t>
  </si>
  <si>
    <t>54917000010R</t>
  </si>
  <si>
    <t>Samozatvárač dverí, koordinátor, príslušenstvo</t>
  </si>
  <si>
    <t>678592341</t>
  </si>
  <si>
    <t>206</t>
  </si>
  <si>
    <t>766694985</t>
  </si>
  <si>
    <t>Demontáž parapetnej dosky plastovej, alebo drevenej</t>
  </si>
  <si>
    <t>1975553659</t>
  </si>
  <si>
    <t>207</t>
  </si>
  <si>
    <t>998766202</t>
  </si>
  <si>
    <t>Presun hmot pre konštrukcie stolárske v objektoch výšky nad 6 do 12 m</t>
  </si>
  <si>
    <t>-306305429</t>
  </si>
  <si>
    <t>767</t>
  </si>
  <si>
    <t>Konštrukcie doplnkové kovové</t>
  </si>
  <si>
    <t>208</t>
  </si>
  <si>
    <t>76785180R</t>
  </si>
  <si>
    <t>Demontáž rebríkov a nosnej konštrukcie,  -0,01500t</t>
  </si>
  <si>
    <t>-230177227</t>
  </si>
  <si>
    <t>209</t>
  </si>
  <si>
    <t>767995105</t>
  </si>
  <si>
    <t>Montáž atypických kovových stavebných doplnkových konštrukcií</t>
  </si>
  <si>
    <t>1465725432</t>
  </si>
  <si>
    <t>210</t>
  </si>
  <si>
    <t>15614000010R</t>
  </si>
  <si>
    <t xml:space="preserve">Atypické doplnkové oceľové konštrukcie </t>
  </si>
  <si>
    <t>239482442</t>
  </si>
  <si>
    <t>211</t>
  </si>
  <si>
    <t>998767202</t>
  </si>
  <si>
    <t>Presun hmôt pre kovové stavebné doplnkové konštrukcie v objektoch výšky nad 6 do 12 m</t>
  </si>
  <si>
    <t>1655932532</t>
  </si>
  <si>
    <t>771</t>
  </si>
  <si>
    <t>Podlahy z dlaždíc</t>
  </si>
  <si>
    <t>212</t>
  </si>
  <si>
    <t>771415014</t>
  </si>
  <si>
    <t>Montáž soklíkov z obkladačiek do tmelu v.100 mm</t>
  </si>
  <si>
    <t>1911273918</t>
  </si>
  <si>
    <t>213</t>
  </si>
  <si>
    <t>771576109</t>
  </si>
  <si>
    <t>Montáž podláh z dlaždíc keramických do tmelu flexibilného mrazuvzdorného veľ. 300 x 300 mm</t>
  </si>
  <si>
    <t>-755708575</t>
  </si>
  <si>
    <t>214</t>
  </si>
  <si>
    <t>59774000060R</t>
  </si>
  <si>
    <t>Dlaždice keramické Gres s príslušenstvom</t>
  </si>
  <si>
    <t>1125841680</t>
  </si>
  <si>
    <t>215</t>
  </si>
  <si>
    <t>59774000070R</t>
  </si>
  <si>
    <t>Dlaždice keramické s protišmykovým povrchom s príslušenstvom</t>
  </si>
  <si>
    <t>760223621</t>
  </si>
  <si>
    <t>216</t>
  </si>
  <si>
    <t>998771202</t>
  </si>
  <si>
    <t>Presun hmôt pre podlahy z dlaždíc v objektoch výšky nad 6 do 12 m</t>
  </si>
  <si>
    <t>476411490</t>
  </si>
  <si>
    <t>775</t>
  </si>
  <si>
    <t>Podlahy vlysové a parketové</t>
  </si>
  <si>
    <t>217</t>
  </si>
  <si>
    <t>775550080</t>
  </si>
  <si>
    <t>Montáž podlahy z laminátových alevo vinylových, s podložkou, parozábranou s olištovaním</t>
  </si>
  <si>
    <t>866688367</t>
  </si>
  <si>
    <t>218</t>
  </si>
  <si>
    <t>61198000306R</t>
  </si>
  <si>
    <t>Podlaha laminátová, hrúbka 12 mm, záťažová trieda AC33, s podložkou, parozábranou a olištovaním /alternatíva vinylová/</t>
  </si>
  <si>
    <t>231191627</t>
  </si>
  <si>
    <t>219</t>
  </si>
  <si>
    <t>998775202</t>
  </si>
  <si>
    <t>Presun hmôt pre podlahy vlysové a parketové v objektoch výšky nad 6 do 12 m</t>
  </si>
  <si>
    <t>1238047736</t>
  </si>
  <si>
    <t>776</t>
  </si>
  <si>
    <t>Podlahy povlakové</t>
  </si>
  <si>
    <t>220</t>
  </si>
  <si>
    <t>776511820</t>
  </si>
  <si>
    <t>Odstránenie povlakových podláh z nášľapnej plochy lepených s podložkou,  -0,00100t</t>
  </si>
  <si>
    <t>862735573</t>
  </si>
  <si>
    <t>221</t>
  </si>
  <si>
    <t>776992127</t>
  </si>
  <si>
    <t>Vyspravenie podkladu nivelačnou stierkou hr. 5 mm</t>
  </si>
  <si>
    <t>-823485534</t>
  </si>
  <si>
    <t>222</t>
  </si>
  <si>
    <t>776992200</t>
  </si>
  <si>
    <t>Príprava podkladu prebrúsením strojne brúskou na betón</t>
  </si>
  <si>
    <t>868008029</t>
  </si>
  <si>
    <t>781</t>
  </si>
  <si>
    <t>Obklady</t>
  </si>
  <si>
    <t>223</t>
  </si>
  <si>
    <t>781445103</t>
  </si>
  <si>
    <t>Montáž obkladov vnútor. stien z obkladačiek kladených do tmelu veľ. 200x400 mm</t>
  </si>
  <si>
    <t>-21315322</t>
  </si>
  <si>
    <t>224</t>
  </si>
  <si>
    <t>59764000151R</t>
  </si>
  <si>
    <t>Obkládačky keramické s príslušenstvom</t>
  </si>
  <si>
    <t>-1417793279</t>
  </si>
  <si>
    <t>225</t>
  </si>
  <si>
    <t>998781202</t>
  </si>
  <si>
    <t>Presun hmôt pre obklady keramické v objektoch výšky nad 6 do 12 m</t>
  </si>
  <si>
    <t>206964715</t>
  </si>
  <si>
    <t>783</t>
  </si>
  <si>
    <t>Nátery</t>
  </si>
  <si>
    <t>226</t>
  </si>
  <si>
    <t>783225100</t>
  </si>
  <si>
    <t>Nátery kov.stav.doplnk.konštr. syntetické na vzduchu schnúce dvojnás. 1x s emailov. - 105µm</t>
  </si>
  <si>
    <t>-619871846</t>
  </si>
  <si>
    <t>227</t>
  </si>
  <si>
    <t>783226100</t>
  </si>
  <si>
    <t>Nátery kov.stav.doplnk.konštr. syntetické na vzduchu schnúce základný - 35µm</t>
  </si>
  <si>
    <t>-468300785</t>
  </si>
  <si>
    <t>228</t>
  </si>
  <si>
    <t>783894612</t>
  </si>
  <si>
    <t>Náter farbami ekologickými riediteľnými vodou SADAKRINOM bielym pre náter sadrokartón. stropov 2x s penetráciou</t>
  </si>
  <si>
    <t>1493993377</t>
  </si>
  <si>
    <t>229</t>
  </si>
  <si>
    <t>783894622</t>
  </si>
  <si>
    <t>Náter farbami ekologickými riediteľnými vodou SADAKRINOM pre náter sadrokartón. stien 2x s penetráciou</t>
  </si>
  <si>
    <t>683216132</t>
  </si>
  <si>
    <t>784</t>
  </si>
  <si>
    <t>Dokončovacie práce - maľby</t>
  </si>
  <si>
    <t>230</t>
  </si>
  <si>
    <t>784402801</t>
  </si>
  <si>
    <t>Odstránenie malieb oškrabaním, výšky do 3,80 m</t>
  </si>
  <si>
    <t>-192753640</t>
  </si>
  <si>
    <t>231</t>
  </si>
  <si>
    <t>784452374</t>
  </si>
  <si>
    <t>Maľby z maliarskych zmesí, ručne nanášané tónované dvojnásobné na steny s penetráciou</t>
  </si>
  <si>
    <t>1843023975</t>
  </si>
  <si>
    <t>232</t>
  </si>
  <si>
    <t>784453474</t>
  </si>
  <si>
    <t>Maľby z maliarskych zmesí, ručne nanášané tónované dvojnásobné na stropy s penetráciou</t>
  </si>
  <si>
    <t>-1371179860</t>
  </si>
  <si>
    <t>787</t>
  </si>
  <si>
    <t>Zasklievanie</t>
  </si>
  <si>
    <t>233</t>
  </si>
  <si>
    <t>78710002R</t>
  </si>
  <si>
    <t>Montáž a dodávka presklenej steny 6000x3250mm, systém Komandor 4xposúvne +2x pevné krídla š.1050mm, sklo pisekované s bezp.fóliou</t>
  </si>
  <si>
    <t>718609971</t>
  </si>
  <si>
    <t>234</t>
  </si>
  <si>
    <t>998787202</t>
  </si>
  <si>
    <t>Presun hmôt pre zasklievanie v objektoch výšky nad 6 do 12 m</t>
  </si>
  <si>
    <t>315706913</t>
  </si>
  <si>
    <t>HZS</t>
  </si>
  <si>
    <t>Hodinové zúčtovacie sadzby</t>
  </si>
  <si>
    <t>235</t>
  </si>
  <si>
    <t>HZS000111</t>
  </si>
  <si>
    <t>Stavebno montážne práce menej náročne, pomocné alebo manupulačné (Tr. 1) v rozsahu viac ako 8 hodín</t>
  </si>
  <si>
    <t>hod</t>
  </si>
  <si>
    <t>512</t>
  </si>
  <si>
    <t>-1433979124</t>
  </si>
  <si>
    <t>004 - Elektroinštalácia - Z3</t>
  </si>
  <si>
    <t>Ing. R. Dubjel</t>
  </si>
  <si>
    <t>Ľ. Krempaský</t>
  </si>
  <si>
    <t>M - Práce a dodávky M</t>
  </si>
  <si>
    <t xml:space="preserve">    21-M - Elektromontáže</t>
  </si>
  <si>
    <t xml:space="preserve">    21-M_1 - El. doplnkové vykurovanie</t>
  </si>
  <si>
    <t xml:space="preserve">    21-M-1.1 - Rozvádzač R-MŠ</t>
  </si>
  <si>
    <t xml:space="preserve">    22-M - Montáže oznam. a zabezp. zariadení</t>
  </si>
  <si>
    <t xml:space="preserve">    22-M-1 - Školský rozhlas</t>
  </si>
  <si>
    <t xml:space="preserve">    46-M - Zemné práce pri extr.mont.prácach</t>
  </si>
  <si>
    <t>Práce a dodávky M</t>
  </si>
  <si>
    <t>21-M</t>
  </si>
  <si>
    <t>Elektromontáže</t>
  </si>
  <si>
    <t>210010002</t>
  </si>
  <si>
    <t xml:space="preserve">Rúrka ohybná elektroinštalačná, uložená pod omietkou, typ 23 - 16 </t>
  </si>
  <si>
    <t>-1042461474</t>
  </si>
  <si>
    <t>3450704000</t>
  </si>
  <si>
    <t>I-Rúrka 16</t>
  </si>
  <si>
    <t>-124359126</t>
  </si>
  <si>
    <t>210010005</t>
  </si>
  <si>
    <t>Rúrka ohybná elektroinštalačná, uložená pod omietkou, typ 23 - 36 mm</t>
  </si>
  <si>
    <t>1144105721</t>
  </si>
  <si>
    <t>3450722700</t>
  </si>
  <si>
    <t>Rúrka PVC 2336</t>
  </si>
  <si>
    <t>-1346931994</t>
  </si>
  <si>
    <t>210010101</t>
  </si>
  <si>
    <t>Lišta elektroinštalačná z PH typ L 20, uložená pevne, preťahovacia</t>
  </si>
  <si>
    <t>-1105085399</t>
  </si>
  <si>
    <t>3451304300</t>
  </si>
  <si>
    <t>Žľab  20/20 LH</t>
  </si>
  <si>
    <t>256</t>
  </si>
  <si>
    <t>-1328955719</t>
  </si>
  <si>
    <t>210010103</t>
  </si>
  <si>
    <t>Lišta elektroinštalačná z PH typ L 60, uložená pevne, preťahovacia</t>
  </si>
  <si>
    <t>-1569810635</t>
  </si>
  <si>
    <t>3451308100</t>
  </si>
  <si>
    <t>Žľab  60/40 2M</t>
  </si>
  <si>
    <t>-843908362</t>
  </si>
  <si>
    <t>210010311</t>
  </si>
  <si>
    <t>Krabica odbočná s viečkom, bez zapojenia (1902, KO 68) kruhová</t>
  </si>
  <si>
    <t>1303519848</t>
  </si>
  <si>
    <t>3450915500</t>
  </si>
  <si>
    <t>Krabica univerzálna  typ: KU</t>
  </si>
  <si>
    <t>-652541899</t>
  </si>
  <si>
    <t>210010321</t>
  </si>
  <si>
    <t>Krabica odbočná s viečkom, svorkovnicou vrátane zapojenia (1903, KR 68) kruhová</t>
  </si>
  <si>
    <t>-1542121667</t>
  </si>
  <si>
    <t>3450917500</t>
  </si>
  <si>
    <t>Krabica odbočná KO, vr. sv. WAGO</t>
  </si>
  <si>
    <t>-2141146996</t>
  </si>
  <si>
    <t>210010323</t>
  </si>
  <si>
    <t>Krabica odbočná s viečkom, svorkovnicou vrátane zapojenia (KR 125) štvorcová</t>
  </si>
  <si>
    <t>-1886538087</t>
  </si>
  <si>
    <t>3450913500</t>
  </si>
  <si>
    <t>Krabica  KR-125</t>
  </si>
  <si>
    <t>1223880105</t>
  </si>
  <si>
    <t>210010351</t>
  </si>
  <si>
    <t>Krabicová rozvodka z lisovaného izolantu vrátane ukončenia káblov a zapojenia vodičov typ 6455-11 do 4 m</t>
  </si>
  <si>
    <t>501490330</t>
  </si>
  <si>
    <t>3450927000</t>
  </si>
  <si>
    <t>Krabica 6455-11 acid</t>
  </si>
  <si>
    <t>2046608198</t>
  </si>
  <si>
    <t>210020951</t>
  </si>
  <si>
    <t>Výstražná a označovacia tabuľka vrátane montáže, smaltovaná, formát A3 - A4</t>
  </si>
  <si>
    <t>1179385581</t>
  </si>
  <si>
    <t>5482302200</t>
  </si>
  <si>
    <t>Tabuľka výstražná dvojfarebná 21x15 mm</t>
  </si>
  <si>
    <t>463635704</t>
  </si>
  <si>
    <t>210100001</t>
  </si>
  <si>
    <t>Ukončenie vodičov v rozvádzač. vrátane zapojenia a vodičovej koncovky do 2.5 mm2</t>
  </si>
  <si>
    <t>280043373</t>
  </si>
  <si>
    <t>210100002</t>
  </si>
  <si>
    <t>Ukončenie vodičov v rozvádzač. vrátane zapojenia a vodičovej koncovky do 6 mm2</t>
  </si>
  <si>
    <t>-366003505</t>
  </si>
  <si>
    <t>210100003</t>
  </si>
  <si>
    <t>Ukončenie vodičov v rozvádzač. vrátane zapojenia a vodičovej koncovky do 16 mm2</t>
  </si>
  <si>
    <t>-326584464</t>
  </si>
  <si>
    <t>210100004</t>
  </si>
  <si>
    <t>Ukončenie vodičov v rozvádzač. vrátane zapojenia a vodičovej koncovky do 25 mm2</t>
  </si>
  <si>
    <t>1872924106</t>
  </si>
  <si>
    <t>210100004_DMT</t>
  </si>
  <si>
    <t>DMT_Ukončenie vodičov v rozvádzač. vrátane zapojenia a vodičovej koncovky do 25 mm2</t>
  </si>
  <si>
    <t>-1397560516</t>
  </si>
  <si>
    <t>210110021</t>
  </si>
  <si>
    <t>Spínač nástenný pre prostredie vonkajšie a mokré, včítane zapojenia jednopólový - radenie 1</t>
  </si>
  <si>
    <t>kus</t>
  </si>
  <si>
    <t>1351894899</t>
  </si>
  <si>
    <t>3450201330</t>
  </si>
  <si>
    <t>Spínač 1 vodotesný    3553-01750</t>
  </si>
  <si>
    <t>1823266511</t>
  </si>
  <si>
    <t>210110041</t>
  </si>
  <si>
    <t>Spínače polozapustené a zapustené vrátane zapojenia jednopólový - radenie 1</t>
  </si>
  <si>
    <t>-1546448859</t>
  </si>
  <si>
    <t>3450201280</t>
  </si>
  <si>
    <t>Spinač č. 1 230V/10A IP20</t>
  </si>
  <si>
    <t>1396568978</t>
  </si>
  <si>
    <t>210110043</t>
  </si>
  <si>
    <t>Spínač polozapustený a zapustený vrátane zapojenia sériový prep.stried. - radenie 5 A</t>
  </si>
  <si>
    <t>321512618</t>
  </si>
  <si>
    <t>3450204730</t>
  </si>
  <si>
    <t>Spínač č. 5 230V/10A IP20</t>
  </si>
  <si>
    <t>976397877</t>
  </si>
  <si>
    <t>210110044</t>
  </si>
  <si>
    <t>Spínač polozapustený a zapustený vč.zapojenia dvojitý prep.stried. - radenie 5 B</t>
  </si>
  <si>
    <t>273003676</t>
  </si>
  <si>
    <t>3450204730/2</t>
  </si>
  <si>
    <t>Spínač č. 1+6 230V/10A IP20</t>
  </si>
  <si>
    <t>364431763</t>
  </si>
  <si>
    <t>3450204730/21</t>
  </si>
  <si>
    <t>Spínač č. 6+6 230V/10A IP20</t>
  </si>
  <si>
    <t>1435262380</t>
  </si>
  <si>
    <t>210110045</t>
  </si>
  <si>
    <t>Spínač polozapustený a zapustený vrátane zapojenia stried.prep.- radenie 6</t>
  </si>
  <si>
    <t>46721982</t>
  </si>
  <si>
    <t>3450201540</t>
  </si>
  <si>
    <t>Spínač č.6 230V/10A IP20</t>
  </si>
  <si>
    <t>1073655155</t>
  </si>
  <si>
    <t>210110046</t>
  </si>
  <si>
    <t>Spínač polozapustený a zapustený vrátane zapojenia krížový prep.- radenie 7</t>
  </si>
  <si>
    <t>868623176</t>
  </si>
  <si>
    <t>3450201630</t>
  </si>
  <si>
    <t>Spínač č. 7 230V/10A IP20</t>
  </si>
  <si>
    <t>1183043988</t>
  </si>
  <si>
    <t>210110071.1</t>
  </si>
  <si>
    <t>Spínač špeciálny vrátane zapojenia, spínač osvetlenia 941 A 001, 002</t>
  </si>
  <si>
    <t>1092358178</t>
  </si>
  <si>
    <t>3450233700.1</t>
  </si>
  <si>
    <t>Tl. spínač 230V, 10A, IP20, s orientačnou sign.</t>
  </si>
  <si>
    <t>-489281152</t>
  </si>
  <si>
    <t>210111012</t>
  </si>
  <si>
    <t>Domová zásuvka polozapustená alebo zapustená, priebežná mnt. 10/16 A 250 V 2P + Z</t>
  </si>
  <si>
    <t>2029957818</t>
  </si>
  <si>
    <t>3450359300</t>
  </si>
  <si>
    <t>Zásuvka Z 1221 B1 dvoj.,polzap + bezp. zás. záslepky</t>
  </si>
  <si>
    <t>1068833454</t>
  </si>
  <si>
    <t>210120102</t>
  </si>
  <si>
    <t>Poistka nožová veľkost 00 do 160A 500 V</t>
  </si>
  <si>
    <t>583255209</t>
  </si>
  <si>
    <t>3450116800</t>
  </si>
  <si>
    <t xml:space="preserve">Poist.patron PN000 32A gG   </t>
  </si>
  <si>
    <t>611198068</t>
  </si>
  <si>
    <t>210190002</t>
  </si>
  <si>
    <t>Montáž oceľolechovej rozvodnice do váhy 50 kg</t>
  </si>
  <si>
    <t>137955637</t>
  </si>
  <si>
    <t>210193002</t>
  </si>
  <si>
    <t>Rozpájacia a istiaca plastová skriňa pilierová - veľkosť SR 2, PRIS 2</t>
  </si>
  <si>
    <t>-865555695</t>
  </si>
  <si>
    <t>3570190655.002</t>
  </si>
  <si>
    <t>SPP4 F403 VV/S 95/50 IP20</t>
  </si>
  <si>
    <t>-1982457101</t>
  </si>
  <si>
    <t>210200025/1</t>
  </si>
  <si>
    <t>MNT. svietidiel (dod. sv. vr. zdrojov)</t>
  </si>
  <si>
    <t>-1707513206</t>
  </si>
  <si>
    <t>3480010010/1</t>
  </si>
  <si>
    <t>A - typ sv. MODUS BRS 3KO 375 V2/ND, LED 28 W, IP40, stropné, F</t>
  </si>
  <si>
    <t>1312023959</t>
  </si>
  <si>
    <t>3480010010/3</t>
  </si>
  <si>
    <t>B - typ sv. MODUS BRS 3KO 300 V1/ND, LED 15 W, IP40, nástenné, F</t>
  </si>
  <si>
    <t>1527127583</t>
  </si>
  <si>
    <t>3480010010/7</t>
  </si>
  <si>
    <t>D - typ sv. MODUS ALDP, 4x18 W, stropné, IP40, F</t>
  </si>
  <si>
    <t>-1793536815</t>
  </si>
  <si>
    <t>3480010010/8</t>
  </si>
  <si>
    <t>E - typ sv. nást. pod kuch. linku s vypínačom, LED 15 W, IP40, tr. II</t>
  </si>
  <si>
    <t>-549559652</t>
  </si>
  <si>
    <t>3480010010/9</t>
  </si>
  <si>
    <t>G - typ sv. nást. so snímačom pohybu, IP44, LED</t>
  </si>
  <si>
    <t>-1168928351</t>
  </si>
  <si>
    <t>3480010010/10</t>
  </si>
  <si>
    <t>H - typ sv. nást. do kúpeľne, LED 15 W, IP40, tr. II</t>
  </si>
  <si>
    <t>204927594</t>
  </si>
  <si>
    <t>3480010010/12</t>
  </si>
  <si>
    <t>N - typ sv. núdzové s piktogramom, LED, strop., nást., IP40</t>
  </si>
  <si>
    <t>1132739000</t>
  </si>
  <si>
    <t>3480010010/18</t>
  </si>
  <si>
    <t>EV - ventilátor s časovým dobehom (len ukončenie - IPXXB_dodádvka VZT)</t>
  </si>
  <si>
    <t>2119829770</t>
  </si>
  <si>
    <t>210220021</t>
  </si>
  <si>
    <t>Uzemňovacie vedenie v zemi včít. svoriek, prepojenia, izolácie spojov FeZn do 120 mm2</t>
  </si>
  <si>
    <t>-752451681</t>
  </si>
  <si>
    <t>3544112000</t>
  </si>
  <si>
    <t>Páska uzemňovacia 30x4 mm</t>
  </si>
  <si>
    <t>1671863929</t>
  </si>
  <si>
    <t>210220022</t>
  </si>
  <si>
    <t>Uzemňovacie vedenie v zemi včít. svoriek, prepojenia, izolácie spojov FeZn D 8 - 10 mm</t>
  </si>
  <si>
    <t>-1599246457</t>
  </si>
  <si>
    <t>1561523500</t>
  </si>
  <si>
    <t>Drôt ťahaný nepatentovaný z neušlachtilých ocelí pozinkovaný mäkký ozn. STN 11 343 podľa EN S195T D 10.00mm</t>
  </si>
  <si>
    <t>1107170731</t>
  </si>
  <si>
    <t>210220101</t>
  </si>
  <si>
    <t>Zvodový vodič včítane podpery FeZn do D 10 mm, A1 D 10 mm FeZn  D 8 mm</t>
  </si>
  <si>
    <t>298379380</t>
  </si>
  <si>
    <t>1561522500</t>
  </si>
  <si>
    <t>Drôt ťahaný nepatentovaný z neušlachtilých ocelí pozinkovaný mäkký ozn. STN 11 343 podľa EN S195T D   8.00mm</t>
  </si>
  <si>
    <t>1458070761</t>
  </si>
  <si>
    <t>3540404500</t>
  </si>
  <si>
    <t>HR-Podpera PV 15</t>
  </si>
  <si>
    <t>-166809694</t>
  </si>
  <si>
    <t>3540402900</t>
  </si>
  <si>
    <t>HR-Podpera PV 23</t>
  </si>
  <si>
    <t>1612608551</t>
  </si>
  <si>
    <t>210220301</t>
  </si>
  <si>
    <t>Bleskozvodová svorka do 2 skrutiek (SS, SR 03)</t>
  </si>
  <si>
    <t>-1875727770</t>
  </si>
  <si>
    <t>3544199600</t>
  </si>
  <si>
    <t>Svorka vodovodná SR 03 vod d 6-12 mm</t>
  </si>
  <si>
    <t>1599934496</t>
  </si>
  <si>
    <t>3540406800</t>
  </si>
  <si>
    <t>HR-Svorka SS</t>
  </si>
  <si>
    <t>44508709</t>
  </si>
  <si>
    <t>210220302</t>
  </si>
  <si>
    <t>Bleskozvodová svorka nad 2 skrutky (ST, SJ, SK, SZ, SR 01, 02)</t>
  </si>
  <si>
    <t>-647705440</t>
  </si>
  <si>
    <t>3540408300</t>
  </si>
  <si>
    <t>HR-Svorka SZ</t>
  </si>
  <si>
    <t>1968289623</t>
  </si>
  <si>
    <t>3540406100</t>
  </si>
  <si>
    <t>HR-Svorka SK</t>
  </si>
  <si>
    <t>54560147</t>
  </si>
  <si>
    <t>3540406200</t>
  </si>
  <si>
    <t>HR-Svorka SO</t>
  </si>
  <si>
    <t>-1152801205</t>
  </si>
  <si>
    <t>3544229050.1</t>
  </si>
  <si>
    <t>Svorka  pripojovacia  SP1</t>
  </si>
  <si>
    <t>-818783096</t>
  </si>
  <si>
    <t>210220372</t>
  </si>
  <si>
    <t>Ochranný uholník alebo rúrka s držiak. do steny</t>
  </si>
  <si>
    <t>381932494</t>
  </si>
  <si>
    <t>3540201200</t>
  </si>
  <si>
    <t>HR-Držiak DUZ</t>
  </si>
  <si>
    <t>343172882</t>
  </si>
  <si>
    <t>3540402300</t>
  </si>
  <si>
    <t>HR-Ochranný uholnik OU</t>
  </si>
  <si>
    <t>1660164933</t>
  </si>
  <si>
    <t>210220401</t>
  </si>
  <si>
    <t>Označenie zvodov štítkami smaltované, z umelej hmoty</t>
  </si>
  <si>
    <t>-1264849640</t>
  </si>
  <si>
    <t>5489511000</t>
  </si>
  <si>
    <t>Štítok ozn. BLZ</t>
  </si>
  <si>
    <t>2064330774</t>
  </si>
  <si>
    <t>210220431</t>
  </si>
  <si>
    <t>Tvarovanie montáž. dielu - pomocný zachýtávač dl. 1m</t>
  </si>
  <si>
    <t>1581119042</t>
  </si>
  <si>
    <t>210220431.1</t>
  </si>
  <si>
    <t>Oddialený BLZ 2xFR OB, .....</t>
  </si>
  <si>
    <t>563481980</t>
  </si>
  <si>
    <t>210800107</t>
  </si>
  <si>
    <t>Kábel medený uložený voľne CYKY 450/750 V 3x1,5</t>
  </si>
  <si>
    <t>286712256</t>
  </si>
  <si>
    <t>3410350085</t>
  </si>
  <si>
    <t>CYKY 3x1,5    Kábel pre pevné uloženie, medený STN</t>
  </si>
  <si>
    <t>-1081005451</t>
  </si>
  <si>
    <t>3410350930</t>
  </si>
  <si>
    <t>1-CHKE-V 3x1,5   Nehorľavý kábel, s funkčnosťou ČSN, STN</t>
  </si>
  <si>
    <t xml:space="preserve">m </t>
  </si>
  <si>
    <t>-789137633</t>
  </si>
  <si>
    <t>341610014300</t>
  </si>
  <si>
    <t>Kábel medený bezhalogenový N2XH 3x1,5 mm2</t>
  </si>
  <si>
    <t>-961158937</t>
  </si>
  <si>
    <t>210800108</t>
  </si>
  <si>
    <t>Kábel medený uložený voľne CYKY 450/750 V 3x2,5</t>
  </si>
  <si>
    <t>-178331429</t>
  </si>
  <si>
    <t>3410350086</t>
  </si>
  <si>
    <t>CYKY 3x2,5    Kábel pre pevné uloženie, medený STN</t>
  </si>
  <si>
    <t>1163086798</t>
  </si>
  <si>
    <t>210800117</t>
  </si>
  <si>
    <t>Kábel medený uložený voľne CYKY 450/750 V 4x10</t>
  </si>
  <si>
    <t>1561130825</t>
  </si>
  <si>
    <t>3410350095</t>
  </si>
  <si>
    <t>CYKY 4x10    Kábel pre pevné uloženie, medený STN</t>
  </si>
  <si>
    <t>372916728</t>
  </si>
  <si>
    <t>210802323</t>
  </si>
  <si>
    <t>Kábel medený uložený pevne H05VV-F (CYSY) 300/500 V  3x1,5</t>
  </si>
  <si>
    <t>1665311538</t>
  </si>
  <si>
    <t>3410350578</t>
  </si>
  <si>
    <t>H05VV-F 3x1,5    Flexibilný kábel harmonizovaný</t>
  </si>
  <si>
    <t>-539924754</t>
  </si>
  <si>
    <t>210802330</t>
  </si>
  <si>
    <t>Kábel medený uložený pevne H05VV-F (CYSY) 300/500 V  5x1,5</t>
  </si>
  <si>
    <t>1894440071</t>
  </si>
  <si>
    <t>3410350585</t>
  </si>
  <si>
    <t>H05VV-F 5x1,5    Flexibilný kábel harmonizovaný</t>
  </si>
  <si>
    <t>137456981</t>
  </si>
  <si>
    <t>210872120</t>
  </si>
  <si>
    <t>Vodič signálny uložený pevne JYTY 250 V 2x1</t>
  </si>
  <si>
    <t>-894495439</t>
  </si>
  <si>
    <t>3412150400</t>
  </si>
  <si>
    <t>CYLFY 2x0,75</t>
  </si>
  <si>
    <t>1567308329</t>
  </si>
  <si>
    <t>MNT_1</t>
  </si>
  <si>
    <t>Montáž a nastavenie MaR (doplnenie_Logamatic FM442,FM443, MEC2 vr. snímačov a napojenie sol. regulátora - dod. UK)</t>
  </si>
  <si>
    <t>-1647982129</t>
  </si>
  <si>
    <t>skúška MaR</t>
  </si>
  <si>
    <t>Zaškolenie obsluhy, funkčná skúška</t>
  </si>
  <si>
    <t>1232233518</t>
  </si>
  <si>
    <t>210800526</t>
  </si>
  <si>
    <t>Vodič  medený  NN a VN voľne uložený CY 4</t>
  </si>
  <si>
    <t>-731785401</t>
  </si>
  <si>
    <t>3410402700</t>
  </si>
  <si>
    <t>Kábel/vodič pre pevné uloženie - medený CY   4 žltozelený</t>
  </si>
  <si>
    <t>789888857</t>
  </si>
  <si>
    <t>210220040</t>
  </si>
  <si>
    <t>Svorka na potrubie "BERNARD" vrátane pásika Cu</t>
  </si>
  <si>
    <t>-100077920</t>
  </si>
  <si>
    <t>3544247905</t>
  </si>
  <si>
    <t>Bernard svorka zemniaca ZSA 16, obj. č. 72;bleskozvodný a uzemňovací materiál</t>
  </si>
  <si>
    <t>-887485792</t>
  </si>
  <si>
    <t>3544247910</t>
  </si>
  <si>
    <t>Páska CU, obj. č. 66;bleskozvodný a uzemňovací materiál, dĺžka 0,5m</t>
  </si>
  <si>
    <t>-413298850</t>
  </si>
  <si>
    <t>211010010</t>
  </si>
  <si>
    <t>Osadenie polyamidovej príchytky do muriva z tvrdého kameňa, jednoduchého betónu a železobetónu HM 8</t>
  </si>
  <si>
    <t>-1285147651</t>
  </si>
  <si>
    <t>2830403500</t>
  </si>
  <si>
    <t>Hmoždinka klasická   8 mm T8  typ:  T8-PA</t>
  </si>
  <si>
    <t>-1600213480</t>
  </si>
  <si>
    <t>PM</t>
  </si>
  <si>
    <t>Podružný materiál</t>
  </si>
  <si>
    <t>1643430295</t>
  </si>
  <si>
    <t>PPV</t>
  </si>
  <si>
    <t>Podiel pridružených výkonov</t>
  </si>
  <si>
    <t>-1645070068</t>
  </si>
  <si>
    <t>R1.11</t>
  </si>
  <si>
    <t>Ukončenie 230V (PXXB)</t>
  </si>
  <si>
    <t>-486306991</t>
  </si>
  <si>
    <t>RD1</t>
  </si>
  <si>
    <t>Úprava rozvádzača RD+J1 (doplnenie ističa B10/1, zmena sústavy TN, kryty)</t>
  </si>
  <si>
    <t>kompl</t>
  </si>
  <si>
    <t>-2064728855</t>
  </si>
  <si>
    <t>RD2</t>
  </si>
  <si>
    <t>Úprava rozvádzača RD+J2 (doplnenie ističa 4xB10/1, PCHB-16A/1N 30mA, zmena sústavy TN, kryty)</t>
  </si>
  <si>
    <t>-1544339256</t>
  </si>
  <si>
    <t>R1.2</t>
  </si>
  <si>
    <t>Revízia</t>
  </si>
  <si>
    <t>1226879958</t>
  </si>
  <si>
    <t>21-M_1</t>
  </si>
  <si>
    <t>El. doplnkové vykurovanie</t>
  </si>
  <si>
    <t>-336839566</t>
  </si>
  <si>
    <t>3450722200</t>
  </si>
  <si>
    <t>Trubka ochranna - čidlo</t>
  </si>
  <si>
    <t>751256720</t>
  </si>
  <si>
    <t>210803790.1</t>
  </si>
  <si>
    <t>Upevnenie vyhrievacej rohože do 4m2</t>
  </si>
  <si>
    <t>2106565197</t>
  </si>
  <si>
    <t>M1.1</t>
  </si>
  <si>
    <t>Rohož vykurovacia 120W/m2</t>
  </si>
  <si>
    <t>1301950329</t>
  </si>
  <si>
    <t>210803800</t>
  </si>
  <si>
    <t>Prívodný vodič izolovaný (studený vodič) uložený v podlahe alebo pod omietkou (mm2) CSBQ 1, 00</t>
  </si>
  <si>
    <t>-349038524</t>
  </si>
  <si>
    <t>360420121</t>
  </si>
  <si>
    <t>Montáž dig. regulátora vr. nastavenia</t>
  </si>
  <si>
    <t>-705482839</t>
  </si>
  <si>
    <t>M2</t>
  </si>
  <si>
    <t>Regulátor týždenný s P+I reg.,  s podlahovým snímačom</t>
  </si>
  <si>
    <t>-2101095496</t>
  </si>
  <si>
    <t>1300495384</t>
  </si>
  <si>
    <t>-249745173</t>
  </si>
  <si>
    <t>21-M-1.1</t>
  </si>
  <si>
    <t>Rozvádzač R-MŠ</t>
  </si>
  <si>
    <t>M345600225.1</t>
  </si>
  <si>
    <t>Typová plastová povrchová rozvodnica, min. 48 modulová, krytie IP 40/IP20, tr. I</t>
  </si>
  <si>
    <t>772064328</t>
  </si>
  <si>
    <t>3580738700.121</t>
  </si>
  <si>
    <t>FLP B+C MAXI(T1+T2)</t>
  </si>
  <si>
    <t>888107141</t>
  </si>
  <si>
    <t>25B/3</t>
  </si>
  <si>
    <t>1316842147</t>
  </si>
  <si>
    <t>634553.12</t>
  </si>
  <si>
    <t>Istic LPE-10C-1</t>
  </si>
  <si>
    <t>-223689774</t>
  </si>
  <si>
    <t>634533</t>
  </si>
  <si>
    <t>Istic LPE-16B-1</t>
  </si>
  <si>
    <t>-1822577647</t>
  </si>
  <si>
    <t>3580760380.01</t>
  </si>
  <si>
    <t>PCHB/1N, 25A, 30 mA AC</t>
  </si>
  <si>
    <t>-1949299815</t>
  </si>
  <si>
    <t>3580760380.09</t>
  </si>
  <si>
    <t>PCHB/1N, 10-16A_B, 30 mA AC</t>
  </si>
  <si>
    <t>-766406918</t>
  </si>
  <si>
    <t>PD</t>
  </si>
  <si>
    <t>Presun dodávok</t>
  </si>
  <si>
    <t>815365150</t>
  </si>
  <si>
    <t>524693180</t>
  </si>
  <si>
    <t>-2097511750</t>
  </si>
  <si>
    <t>R_RH-1</t>
  </si>
  <si>
    <t>MNT, a úprava rozvádzača, atesty</t>
  </si>
  <si>
    <t>-929720916</t>
  </si>
  <si>
    <t>22-M</t>
  </si>
  <si>
    <t>Montáže oznam. a zabezp. zariadení</t>
  </si>
  <si>
    <t>210111031-1</t>
  </si>
  <si>
    <t>Zásuvka S-STP, UPT, tel, ...</t>
  </si>
  <si>
    <t>889250952</t>
  </si>
  <si>
    <t>3450330200.1</t>
  </si>
  <si>
    <t>Zás. STA_koncová</t>
  </si>
  <si>
    <t>1516038792</t>
  </si>
  <si>
    <t>3450330200</t>
  </si>
  <si>
    <t>STP RJ45, cat6</t>
  </si>
  <si>
    <t>-558014223</t>
  </si>
  <si>
    <t>210803503</t>
  </si>
  <si>
    <t>Vysokofrekvenčný koaxiálny kábel voľne uložený VCEOY 75-3.7</t>
  </si>
  <si>
    <t>-110233694</t>
  </si>
  <si>
    <t>3412160200</t>
  </si>
  <si>
    <t>Kábel koaxiálny 75 Ohm VCCKY 75-3,7</t>
  </si>
  <si>
    <t>2020284467</t>
  </si>
  <si>
    <t>220280221</t>
  </si>
  <si>
    <t>Káble bytové SYKFY 5 x 2 x 0,5 mm uložené v rúrkach, lištách, bez odviečkovania a zaviečkovania krabíc</t>
  </si>
  <si>
    <t>716667292</t>
  </si>
  <si>
    <t>3410101056</t>
  </si>
  <si>
    <t>Dátový kábel + príslušenstvo FTP cat5e</t>
  </si>
  <si>
    <t>-1592453869</t>
  </si>
  <si>
    <t>1122879236</t>
  </si>
  <si>
    <t>-2076681620</t>
  </si>
  <si>
    <t>22-M-1</t>
  </si>
  <si>
    <t>Školský rozhlas</t>
  </si>
  <si>
    <t>VM00001</t>
  </si>
  <si>
    <t>Rozhlasová ústredňa MRU štandard s prísl., 100 V, výr. SEAK Prešov</t>
  </si>
  <si>
    <t>19167260</t>
  </si>
  <si>
    <t>BS000002</t>
  </si>
  <si>
    <t>Reproduktor MRS 10, 10 W, 100 V+nútený odposluch</t>
  </si>
  <si>
    <t>1869631367</t>
  </si>
  <si>
    <t>Inštalácia RÚ</t>
  </si>
  <si>
    <t>Montáž</t>
  </si>
  <si>
    <t>1982059750</t>
  </si>
  <si>
    <t>R-MNT</t>
  </si>
  <si>
    <t>SW, oživenie, skúšobná prevádzka, zaškolenie obsluhy, ...</t>
  </si>
  <si>
    <t>1075644714</t>
  </si>
  <si>
    <t>46-M</t>
  </si>
  <si>
    <t>Zemné práce pri extr.mont.prácach</t>
  </si>
  <si>
    <t>460200163</t>
  </si>
  <si>
    <t>Hĺbenie káblovej ryhy 35 cm širokej a 80 cm hlbokej, v zemine triedy 3</t>
  </si>
  <si>
    <t>1327846547</t>
  </si>
  <si>
    <t>460270081</t>
  </si>
  <si>
    <t>Príprava na osadenie pilierov do plotov, vybúranie a úprava, pre skrine SP 3, 4, 5</t>
  </si>
  <si>
    <t>-537811109</t>
  </si>
  <si>
    <t>460510001</t>
  </si>
  <si>
    <t>Úplné zriadenie a osadenie káblového priestupu z betónovej rúry svetlosti do 15 cm bez zemných prác</t>
  </si>
  <si>
    <t>1632225338</t>
  </si>
  <si>
    <t>5922153200</t>
  </si>
  <si>
    <t>Kopohalf 06110/2</t>
  </si>
  <si>
    <t>-1976417415</t>
  </si>
  <si>
    <t>460560163</t>
  </si>
  <si>
    <t>Ručný zásyp nezap. káblovej ryhy bez zhutn. zeminy, 35 cm širokej, 80 cm hlbokej v zemine tr. 3</t>
  </si>
  <si>
    <t>-1538077393</t>
  </si>
  <si>
    <t>460620013</t>
  </si>
  <si>
    <t>Proviz. úprava terénu v zemine tr. 3, aby nerovnosti terénu neboli väčšie ako 2 cm od vodor.hladiny</t>
  </si>
  <si>
    <t>266490620</t>
  </si>
  <si>
    <t>Stavebno montážne práce menej náročne, pomocné alebo manupulačné (Tr 1) v rozsahu viac ako 8 hodín - sekacie práce + DMT práce</t>
  </si>
  <si>
    <t>-556156754</t>
  </si>
  <si>
    <t>R1-HZS.1</t>
  </si>
  <si>
    <t>Nešpecifikované práce  - koordinacia s inymi profesiami</t>
  </si>
  <si>
    <t>931335406</t>
  </si>
  <si>
    <t>002 - Zdravotechnika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</si>
  <si>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</si>
  <si>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</si>
  <si>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</si>
  <si>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</si>
  <si>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131201101</t>
  </si>
  <si>
    <t>Výkop nezapaženej jamy v hornine 3, do 100 m3</t>
  </si>
  <si>
    <t>-1844100109</t>
  </si>
  <si>
    <t>131201109</t>
  </si>
  <si>
    <t>Hĺbenie nezapažených jám a zárezov. Príplatok za lepivosť horniny 3</t>
  </si>
  <si>
    <t>1168636320</t>
  </si>
  <si>
    <t>132201101</t>
  </si>
  <si>
    <t>Výkop ryhy do šírky 600 mm v horn.3 do 100 m3</t>
  </si>
  <si>
    <t>-857636513</t>
  </si>
  <si>
    <t>132201109</t>
  </si>
  <si>
    <t>Príplatok k cene za lepivosť pri hĺbení rýh šírky do 600 mm zapažených i nezapažených s urovnaním dna v hornine 3</t>
  </si>
  <si>
    <t>-102071654</t>
  </si>
  <si>
    <t>174101001</t>
  </si>
  <si>
    <t>Zásyp sypaninou so zhutnením jám, šachiet, rýh, zárezov alebo okolo objektov  do 100 m3</t>
  </si>
  <si>
    <t>-243105469</t>
  </si>
  <si>
    <t>175101101</t>
  </si>
  <si>
    <t>Obsyp potrubia sypaninou z vhodných hornín 1 až 4 bez prehodenia sypaniny</t>
  </si>
  <si>
    <t>-960903693</t>
  </si>
  <si>
    <t>5833714000</t>
  </si>
  <si>
    <t>Štrkopiesok 0-16 N</t>
  </si>
  <si>
    <t>-1844651290</t>
  </si>
  <si>
    <t>2860008060</t>
  </si>
  <si>
    <t xml:space="preserve">Zberné dno DN400, vtok/vývod 110 PVC pre revízne šachty na PVC hladkú kanalizáciu s predĺžením  PIPELIFE  </t>
  </si>
  <si>
    <t>-815182844</t>
  </si>
  <si>
    <t>2860007970</t>
  </si>
  <si>
    <t xml:space="preserve">Predĺženie revíznej šachty DN400/1m  na PVC hladkú kanalizáciu s predĺžením  PIPELIFE       </t>
  </si>
  <si>
    <t>1391530265</t>
  </si>
  <si>
    <t>2860007920</t>
  </si>
  <si>
    <t xml:space="preserve">Poklop plný, do 1,5t  pre revízne šachty DN400  na PVC hladkú kanalizáciu s predĺžením  PIPELIFE       </t>
  </si>
  <si>
    <t>511719221</t>
  </si>
  <si>
    <t>Rúrové vedenie</t>
  </si>
  <si>
    <t>850245121</t>
  </si>
  <si>
    <t>Výrez alebo výsek na potrubí z rúr tlakových DN 90</t>
  </si>
  <si>
    <t>-1515593400</t>
  </si>
  <si>
    <t>857244121</t>
  </si>
  <si>
    <t>Montáž tvarovky odbočnej na potrubí  DN 80</t>
  </si>
  <si>
    <t>2022950317</t>
  </si>
  <si>
    <t>5525859000</t>
  </si>
  <si>
    <t>Tvarovka liatinová D 80/ 80 mm s pružným spojom prírubová s prírubovou odbočkou A</t>
  </si>
  <si>
    <t>-1395126511</t>
  </si>
  <si>
    <t>871241121</t>
  </si>
  <si>
    <t>Montáž potrubia z tlakových rúrok polyetylénových vonkajšieho priemeru  90 mm</t>
  </si>
  <si>
    <t>-498081508</t>
  </si>
  <si>
    <t>2860017870</t>
  </si>
  <si>
    <t>HDPE rúra PE100 rúra 90x5,4/100m PN10 (SDR17)-pre tlakový rozvod pitnej vody PIPELIFE</t>
  </si>
  <si>
    <t>422376339</t>
  </si>
  <si>
    <t>879262199</t>
  </si>
  <si>
    <t>Príplatok k cene za montáž vodovodných prípojok DN od 90 do 150</t>
  </si>
  <si>
    <t>-1304848637</t>
  </si>
  <si>
    <t>891241111</t>
  </si>
  <si>
    <t>Montáž vodovodného posúvača s osadením zemnej súpravy DN 80</t>
  </si>
  <si>
    <t>-1446246410</t>
  </si>
  <si>
    <t>4222370600</t>
  </si>
  <si>
    <t>Posúvač D 80 mm S 15-111-610 P 3, PN 10</t>
  </si>
  <si>
    <t>1832825028</t>
  </si>
  <si>
    <t>891247211</t>
  </si>
  <si>
    <t>Montáž vodovodnej armatúry na potrubí, hydrant nadzemný DN 80</t>
  </si>
  <si>
    <t>-1084986943</t>
  </si>
  <si>
    <t>449160003600</t>
  </si>
  <si>
    <t>Nadzemný hydrant H4 liatinový DN 100, krytie potrubia 1,5 m, 2B, na vodu, HAWLE</t>
  </si>
  <si>
    <t>1586329246</t>
  </si>
  <si>
    <t>877260320</t>
  </si>
  <si>
    <t>Montáž odbočky na potrubie z kanalizačných PVC rúr  DN 100 mm</t>
  </si>
  <si>
    <t>-471661862</t>
  </si>
  <si>
    <t>2860003180</t>
  </si>
  <si>
    <t xml:space="preserve">PVC odbočka 100/100/45°-hladký kanalizačný systém </t>
  </si>
  <si>
    <t>-1286233318</t>
  </si>
  <si>
    <t>2860003210</t>
  </si>
  <si>
    <t xml:space="preserve">PVC odbočka 150/100/45°-hladký kanalizačný systém </t>
  </si>
  <si>
    <t>88291785</t>
  </si>
  <si>
    <t>998276101</t>
  </si>
  <si>
    <t>Presun hmôt pre rúrové vedenie hĺbené z rúr z plast. hmôt alebo sklolamin. v otvorenom výkope</t>
  </si>
  <si>
    <t>-1969881935</t>
  </si>
  <si>
    <t>713482121</t>
  </si>
  <si>
    <t>Montáž trubíc z PE,hr.15-20 mm,vnút.priemer do 38</t>
  </si>
  <si>
    <t>396812819</t>
  </si>
  <si>
    <t>2837741537</t>
  </si>
  <si>
    <t>TUBOLIT izolácia - trubica   20/13-DG (120)  ARC-0042  Armacell     AZ FLEX</t>
  </si>
  <si>
    <t>-2069897855</t>
  </si>
  <si>
    <t>2837741550</t>
  </si>
  <si>
    <t>TUBOLIT izolácia - trubica   25/13-DG (110)  ARC-0043  Armacell  AZ FLEX</t>
  </si>
  <si>
    <t>383587242</t>
  </si>
  <si>
    <t>2837741563</t>
  </si>
  <si>
    <t>TUBOLIT izolácia - trubica   32/13-DG (82)  ARC-0044  Armacell  AZ FLEX</t>
  </si>
  <si>
    <t>1522672176</t>
  </si>
  <si>
    <t>721</t>
  </si>
  <si>
    <t>Zdravotech. vnútorná kanalizácia</t>
  </si>
  <si>
    <t>721140802</t>
  </si>
  <si>
    <t>Demontáž potrubia z PVC rúr dažďového do DN 100,  -0,01492t</t>
  </si>
  <si>
    <t>1933797281</t>
  </si>
  <si>
    <t>721170965</t>
  </si>
  <si>
    <t>Oprava odpadového potrubia novodurového prepojenie doterajšieho potrubia D 110</t>
  </si>
  <si>
    <t>1674467203</t>
  </si>
  <si>
    <t>721170966</t>
  </si>
  <si>
    <t>Oprava odpadového potrubia novodurového prepojenie doterajšieho potrubia D 140</t>
  </si>
  <si>
    <t>1560908305</t>
  </si>
  <si>
    <t>721171108</t>
  </si>
  <si>
    <t>Potrubie z PVC - U odpadové ležaté hrdlové D 110x2, 2 v zemi</t>
  </si>
  <si>
    <t>1427682751</t>
  </si>
  <si>
    <t>721171111</t>
  </si>
  <si>
    <t>Potrubie z PVC - U odpadové ležaté hrdlové D 140x2, 8 v zemi</t>
  </si>
  <si>
    <t>811552182</t>
  </si>
  <si>
    <t>721172109</t>
  </si>
  <si>
    <t>Potrubie z PVC - U odpadové zvislé hrdlové D 110x2, 2</t>
  </si>
  <si>
    <t>753092198</t>
  </si>
  <si>
    <t>721171107</t>
  </si>
  <si>
    <t>Potrubie z PVC-U zvislé odpadové hrdlové D 75x1,8</t>
  </si>
  <si>
    <t>1665143134</t>
  </si>
  <si>
    <t>721171109</t>
  </si>
  <si>
    <t>Potrubie z novodurových rúr odpadové hrdlové D 110x2,2</t>
  </si>
  <si>
    <t>43067578</t>
  </si>
  <si>
    <t>721173205</t>
  </si>
  <si>
    <t>Potrubie z novodurových rúr pripájacie D 50x1,8</t>
  </si>
  <si>
    <t>1515231467</t>
  </si>
  <si>
    <t>721173204</t>
  </si>
  <si>
    <t>Potrubie z novodurových rúr pripájacie D 40x1,8</t>
  </si>
  <si>
    <t>-1721480472</t>
  </si>
  <si>
    <t>2863120370</t>
  </si>
  <si>
    <t>PE-koleno 88,5°    DN 90/90    WC</t>
  </si>
  <si>
    <t>-911763477</t>
  </si>
  <si>
    <t>2867101000</t>
  </si>
  <si>
    <t>PVC-U čistiaca tvarovka 110</t>
  </si>
  <si>
    <t>1942814843</t>
  </si>
  <si>
    <t>2867100900</t>
  </si>
  <si>
    <t>PVC-U čistiaca tvarovka   75</t>
  </si>
  <si>
    <t>929014003</t>
  </si>
  <si>
    <t>721194104</t>
  </si>
  <si>
    <t>Zriadenie prípojky na potrubí vyvedenie a upevnenie odpadových výpustiek D 40x1,8</t>
  </si>
  <si>
    <t>-509917750</t>
  </si>
  <si>
    <t>721194105</t>
  </si>
  <si>
    <t>Zriadenie prípojky na potrubí vyvedenie a upevnenie odpadových výpustiek D 50x1,8</t>
  </si>
  <si>
    <t>1618100332</t>
  </si>
  <si>
    <t>721194109</t>
  </si>
  <si>
    <t>Zriadenie prípojky na potrubí vyvedenie a upevnenie odpadových výpustiek D 110x2,3</t>
  </si>
  <si>
    <t>-810878389</t>
  </si>
  <si>
    <t>721212311</t>
  </si>
  <si>
    <t>Montáž podlahového vpustu, s vodorovným odtokom DN 50 z plastu so zápachovou uzávierkou</t>
  </si>
  <si>
    <t>369795311</t>
  </si>
  <si>
    <t>5516275100</t>
  </si>
  <si>
    <t>Uzávierka zápachová podlahová HL 310 WS D 50, D 70 mm</t>
  </si>
  <si>
    <t>-289721575</t>
  </si>
  <si>
    <t>721274102</t>
  </si>
  <si>
    <t xml:space="preserve">Ventilačné hlavice strešná - plastové DN 70 HUL 807 </t>
  </si>
  <si>
    <t>1399147445</t>
  </si>
  <si>
    <t>721274103</t>
  </si>
  <si>
    <t>Ventilačné hlavice strešná - plastové DN 100 HL 810</t>
  </si>
  <si>
    <t>105833034</t>
  </si>
  <si>
    <t>721300922</t>
  </si>
  <si>
    <t>Prečistenie ležatých zvodov do DN 300</t>
  </si>
  <si>
    <t>1501824280</t>
  </si>
  <si>
    <t>721290111</t>
  </si>
  <si>
    <t>Ostatné - skúška tesnosti kanalizácie v objektoch vodou do DN 125</t>
  </si>
  <si>
    <t>2059341584</t>
  </si>
  <si>
    <t>998721101</t>
  </si>
  <si>
    <t>Presun hmôt pre vnútornú kanalizáciu v objektoch výšky do 6 m</t>
  </si>
  <si>
    <t>-1652972084</t>
  </si>
  <si>
    <t>722</t>
  </si>
  <si>
    <t>Zdravotechnika - vnútorný vodovod</t>
  </si>
  <si>
    <t>722130213</t>
  </si>
  <si>
    <t>Potrubie z oceľ.rúr pozink.bezšvík.bežných-11 353.0,10 004.0 zvarov. bežných-11 343.00 DN 25</t>
  </si>
  <si>
    <t>374656159</t>
  </si>
  <si>
    <t>2861400300</t>
  </si>
  <si>
    <t>REHAU-Univerzálna rúrka RAUTITAN stabil 20x2,9</t>
  </si>
  <si>
    <t>-1477564348</t>
  </si>
  <si>
    <t>2861401601</t>
  </si>
  <si>
    <t xml:space="preserve">REHAU RAUTITAN Univerzálna rúrka flex 25x3,5, balenie 25 m </t>
  </si>
  <si>
    <t>-249833485</t>
  </si>
  <si>
    <t>2861401801</t>
  </si>
  <si>
    <t>Univerzálna rúrka RAUTITAN flex 32x4,4 mm, balenie 100 m, materiál: polyetylén REHAU</t>
  </si>
  <si>
    <t>2085103708</t>
  </si>
  <si>
    <t>2861401400</t>
  </si>
  <si>
    <t>RAUTITAN Univerzálna rúrka flex 20x2,8 tyč, balenie 6 m k. č.130380-006   REHAU</t>
  </si>
  <si>
    <t>1024493569</t>
  </si>
  <si>
    <t>2861401600</t>
  </si>
  <si>
    <t>RAUTITAN Univerzálna rúrka flex 25x3,5 tyč, balenie 6 m k. č.130390-006   REHAU</t>
  </si>
  <si>
    <t>1289138395</t>
  </si>
  <si>
    <t>2861401800</t>
  </si>
  <si>
    <t>RAUTITAN Univerzálna rúrka flex 32x4,4 tyč, balenie 6 m k. č.130400-006   REHAU</t>
  </si>
  <si>
    <t>1354132603</t>
  </si>
  <si>
    <t>2862287010</t>
  </si>
  <si>
    <t>T-Kus 32-25-32 PX odbočka redukovaná k. č.160066-001   REHAU</t>
  </si>
  <si>
    <t>-725277696</t>
  </si>
  <si>
    <t>2862285102</t>
  </si>
  <si>
    <t>T-Kus 20 PX  odbočka a prietok rovnaké k. č.160032-001   REHAU</t>
  </si>
  <si>
    <t>-464039219</t>
  </si>
  <si>
    <t>2861702200</t>
  </si>
  <si>
    <t>T-Kus 25-20-25  odbočka redukovaná k. č. 253539-002   REHAU</t>
  </si>
  <si>
    <t>1816931874</t>
  </si>
  <si>
    <t>2861240158</t>
  </si>
  <si>
    <t>Koleno RAUTITAN PX  90° 20,  REHAU</t>
  </si>
  <si>
    <t>1795353699</t>
  </si>
  <si>
    <t>2861240159</t>
  </si>
  <si>
    <t>Koleno RAUTITAN PX 90° 25,   REHAU</t>
  </si>
  <si>
    <t>-979065827</t>
  </si>
  <si>
    <t>2861240160</t>
  </si>
  <si>
    <t>Koleno RAUTITAN PX 90° 32,  REHAU</t>
  </si>
  <si>
    <t>-1380769711</t>
  </si>
  <si>
    <t>2862220400</t>
  </si>
  <si>
    <t>násuvná objímka 20, REHAU</t>
  </si>
  <si>
    <t>1912160092</t>
  </si>
  <si>
    <t>2862220500</t>
  </si>
  <si>
    <t>násuvná objímka 25  REHAU</t>
  </si>
  <si>
    <t>-1726673905</t>
  </si>
  <si>
    <t>2862220600</t>
  </si>
  <si>
    <t>násuvná objímka 32  REHAU</t>
  </si>
  <si>
    <t>1448605559</t>
  </si>
  <si>
    <t>722172401</t>
  </si>
  <si>
    <t>Zostavenie rozvodu potrubia z plastov D  20</t>
  </si>
  <si>
    <t>1729327580</t>
  </si>
  <si>
    <t>722172402</t>
  </si>
  <si>
    <t>Zostavenie rozvodu potrubia z plastov D  25</t>
  </si>
  <si>
    <t>-2099668391</t>
  </si>
  <si>
    <t>722172403</t>
  </si>
  <si>
    <t>Zostavenie rozvodu potrubia z plastov D 32</t>
  </si>
  <si>
    <t>1903337492</t>
  </si>
  <si>
    <t>722190401</t>
  </si>
  <si>
    <t>Vyvedenie a upevnenie výpustky   DN 15</t>
  </si>
  <si>
    <t>-754630339</t>
  </si>
  <si>
    <t>722220121</t>
  </si>
  <si>
    <t>Montáž armatúry závitovej s jedným závitom,nástenka pre batériu G 1/2</t>
  </si>
  <si>
    <t>pár</t>
  </si>
  <si>
    <t>93789171</t>
  </si>
  <si>
    <t>722229101</t>
  </si>
  <si>
    <t>Montáž ventilu výtok.,plavák.,vypúšť.,odvodňov.,kohút.plniaceho,vypúšťacieho PN 0.6, ventilov G 1/2</t>
  </si>
  <si>
    <t>-1219547900</t>
  </si>
  <si>
    <t>4223050300</t>
  </si>
  <si>
    <t>Kohút  vypúšťací, PN 10, D 15 mm</t>
  </si>
  <si>
    <t>-1106214416</t>
  </si>
  <si>
    <t>722229102</t>
  </si>
  <si>
    <t>Montáž ventilu výtok.,plavák.,vypúšť.,odvodňov.,kohút.plniaceho,vypúšťacieho PN 0.6, ventilov G 3/4</t>
  </si>
  <si>
    <t>-64008792</t>
  </si>
  <si>
    <t>5510900453</t>
  </si>
  <si>
    <t>Guľový kohút s pákovým ovládačom DN 20</t>
  </si>
  <si>
    <t>1458429603</t>
  </si>
  <si>
    <t>4849214435</t>
  </si>
  <si>
    <t>HERZ spätný ventil DN 20</t>
  </si>
  <si>
    <t>-1199242728</t>
  </si>
  <si>
    <t>722231042</t>
  </si>
  <si>
    <t>Montáž armatúry s dvoma závitmi G 3/4</t>
  </si>
  <si>
    <t>966897529</t>
  </si>
  <si>
    <t>851154958</t>
  </si>
  <si>
    <t>722231043</t>
  </si>
  <si>
    <t>Montáž armatúry s dvoma závitmi G 1</t>
  </si>
  <si>
    <t>-597580945</t>
  </si>
  <si>
    <t>5510900363</t>
  </si>
  <si>
    <t xml:space="preserve">Guľový kohút DN 25 </t>
  </si>
  <si>
    <t>1937482103</t>
  </si>
  <si>
    <t>722239101</t>
  </si>
  <si>
    <t>Montáž ventilu priameho, spätného,pod omietku,poistného,redukčného,šikmého G 1/2</t>
  </si>
  <si>
    <t>2109504596</t>
  </si>
  <si>
    <t>4845510900407</t>
  </si>
  <si>
    <t>HERZ Poistný ventil PN 6,0  DN 15,</t>
  </si>
  <si>
    <t>816797325</t>
  </si>
  <si>
    <t>230180112</t>
  </si>
  <si>
    <t>Montáž zmiešavacieho ventilu voda  DN 25</t>
  </si>
  <si>
    <t>-1866161839</t>
  </si>
  <si>
    <t>4844228461609</t>
  </si>
  <si>
    <t xml:space="preserve">Termostatický zmiešavací ventil 1" </t>
  </si>
  <si>
    <t>-1941034343</t>
  </si>
  <si>
    <t>722254114</t>
  </si>
  <si>
    <t>Požiarné príslušenstvo,hydrantová skriňa vnútorná s výzbrojou 25 (konopná hadica)</t>
  </si>
  <si>
    <t>súb</t>
  </si>
  <si>
    <t>1636116778</t>
  </si>
  <si>
    <t>722290226</t>
  </si>
  <si>
    <t>Tlaková skúška vodovodného potrubia závitového do DN 50</t>
  </si>
  <si>
    <t>-2016756135</t>
  </si>
  <si>
    <t>722290234</t>
  </si>
  <si>
    <t>Prepláchnutie a dezinfekcia vodovodného potrubia do DN 80</t>
  </si>
  <si>
    <t>1578746634</t>
  </si>
  <si>
    <t>998722101</t>
  </si>
  <si>
    <t>Presun hmôt pre vnútorný vodovod v objektoch  výšky do 6 m</t>
  </si>
  <si>
    <t>-2076204436</t>
  </si>
  <si>
    <t>725</t>
  </si>
  <si>
    <t>Zdravotechnika - zariaď. predmety</t>
  </si>
  <si>
    <t>725119305</t>
  </si>
  <si>
    <t>Montáž záchodovej misy kombinovanej</t>
  </si>
  <si>
    <t>-360554586</t>
  </si>
  <si>
    <t>6423344900</t>
  </si>
  <si>
    <t>Misa záchodová biela komplet /detská/</t>
  </si>
  <si>
    <t>1858406550</t>
  </si>
  <si>
    <t>725219401</t>
  </si>
  <si>
    <t>Montáž umývadla bez výtokovej armatúry z bieleho diturvitu na skrutky do muriva</t>
  </si>
  <si>
    <t>-35148710</t>
  </si>
  <si>
    <t>6420138770</t>
  </si>
  <si>
    <t>Sanitárna keramika  umývadlo  45cm</t>
  </si>
  <si>
    <t>1679375468</t>
  </si>
  <si>
    <t>6420138340</t>
  </si>
  <si>
    <t>Umývadielko keramické  450x360x160 mm, biela</t>
  </si>
  <si>
    <t>-907809306</t>
  </si>
  <si>
    <t>725249111</t>
  </si>
  <si>
    <t>Montáž vaničky sprchovej</t>
  </si>
  <si>
    <t>1701336098</t>
  </si>
  <si>
    <t>552233650000</t>
  </si>
  <si>
    <t>Sanit.technika Sprch.vaničky-trieda Štandard (polystyr.nosič, sifón) BOX 90x90x3,5</t>
  </si>
  <si>
    <t>1864145862</t>
  </si>
  <si>
    <t>725245151.1</t>
  </si>
  <si>
    <t xml:space="preserve">Sprch. kút , 90x90 štvrťkruhový rám, striebro lesk, sklo číre </t>
  </si>
  <si>
    <t>-1045707428</t>
  </si>
  <si>
    <t>725319121</t>
  </si>
  <si>
    <t>Montáž kuchynských drezov jednoduchých, ostatných typov okrúhlych , bez výtokových armatúr hranatých</t>
  </si>
  <si>
    <t>súb.</t>
  </si>
  <si>
    <t>17186188</t>
  </si>
  <si>
    <t>5523148300</t>
  </si>
  <si>
    <t>Kuchynský drez do dosky nerez 860x435-155,1x (28076/06765)</t>
  </si>
  <si>
    <t>-161991789</t>
  </si>
  <si>
    <t>725332320</t>
  </si>
  <si>
    <t>Montáž výlevky bez výtokovej armatúry a splachovacej nádrže, diturvitová</t>
  </si>
  <si>
    <t>1444839188</t>
  </si>
  <si>
    <t>6420137930</t>
  </si>
  <si>
    <t>Závesná výlevka MIRA NEW, 425x500x450 mm, keramika, plastová mreža biela</t>
  </si>
  <si>
    <t>-161524566</t>
  </si>
  <si>
    <t>725819402</t>
  </si>
  <si>
    <t>Montáž ventilu bez pripojovacej rúrky G 1/2</t>
  </si>
  <si>
    <t>-1593153854</t>
  </si>
  <si>
    <t>5518300009</t>
  </si>
  <si>
    <t xml:space="preserve">Sanitárne armatúry  Rohový ventil -   1/2" </t>
  </si>
  <si>
    <t>-1592290206</t>
  </si>
  <si>
    <t>5517544580</t>
  </si>
  <si>
    <t xml:space="preserve">Flexi hadica do batérii s pletivom z nehrdzejúcej ocele  </t>
  </si>
  <si>
    <t>65038199</t>
  </si>
  <si>
    <t>725829201</t>
  </si>
  <si>
    <t>Montáž batérie umývadlovej a drezovej nástennej chromovanej</t>
  </si>
  <si>
    <t>886374624</t>
  </si>
  <si>
    <t>5514315900</t>
  </si>
  <si>
    <t>Batéria drezová mosadzná s horným výtokom  1/2"x 100 mm</t>
  </si>
  <si>
    <t>-1874986672</t>
  </si>
  <si>
    <t>725829201.1</t>
  </si>
  <si>
    <t>Montáž batérie umývadlovej a drezovej nástennej chromovanej pre výlevku</t>
  </si>
  <si>
    <t>-249022179</t>
  </si>
  <si>
    <t>5514315900.1</t>
  </si>
  <si>
    <t>Batéria s horným výtokom pre výlevku 1/2"x 150 mm</t>
  </si>
  <si>
    <t>1188279681</t>
  </si>
  <si>
    <t>725829206</t>
  </si>
  <si>
    <t xml:space="preserve">Montáž batérie umývadlovej stojankovej </t>
  </si>
  <si>
    <t>-1214946006</t>
  </si>
  <si>
    <t>5514360200</t>
  </si>
  <si>
    <t xml:space="preserve">Umývadlová batéria </t>
  </si>
  <si>
    <t>-1070163423</t>
  </si>
  <si>
    <t>725849205</t>
  </si>
  <si>
    <t>Montáž batérie sprchovej nástennej,držiak sprchy s nastaviteľnou výškou sprchy</t>
  </si>
  <si>
    <t>-127109782</t>
  </si>
  <si>
    <t>5514640890</t>
  </si>
  <si>
    <t>Výtokové armatúry  vytahovacia sprcha chrom-uslach.matna</t>
  </si>
  <si>
    <t>-840740408</t>
  </si>
  <si>
    <t>725869101</t>
  </si>
  <si>
    <t>Montáž zápachovej uzávierky pre zariaďovacie predmety,umývadlová   do D 50</t>
  </si>
  <si>
    <t>552932218</t>
  </si>
  <si>
    <t>5516131100</t>
  </si>
  <si>
    <t xml:space="preserve">Uzávierka zápachová umyvadlová s vent. D 40 mm </t>
  </si>
  <si>
    <t>-1103257792</t>
  </si>
  <si>
    <t>5516170300</t>
  </si>
  <si>
    <t>Uzávierka zápachová D 50 mm</t>
  </si>
  <si>
    <t>547867521</t>
  </si>
  <si>
    <t>725590811</t>
  </si>
  <si>
    <t>Vnútrostav. premiestnenie vybúr. hmôt zariaď. predmetov vodorovne do 100 m z budov s výš. do 6 m</t>
  </si>
  <si>
    <t>1984769701</t>
  </si>
  <si>
    <t>725869101.1</t>
  </si>
  <si>
    <t>Montáž zápachovej uzávierky pre zariaďovacie predmety,umývadlová   do D 40</t>
  </si>
  <si>
    <t>-146329824</t>
  </si>
  <si>
    <t>5516281001</t>
  </si>
  <si>
    <t>HUTTERER &amp; LECHNER odpady a sifóny. Uzávierka umývadlová zápachová DN 40</t>
  </si>
  <si>
    <t>-1359632687</t>
  </si>
  <si>
    <t>5516281051</t>
  </si>
  <si>
    <t>HUTTERER &amp; LECHNER odpady a sifóny. Uzáver zápachový drezový DN 40/50</t>
  </si>
  <si>
    <t>1824026077</t>
  </si>
  <si>
    <t>5922961550</t>
  </si>
  <si>
    <t>Lapač strešných splavenín HL600 s gul. klbom DN 100</t>
  </si>
  <si>
    <t>-1366254358</t>
  </si>
  <si>
    <t>725869351</t>
  </si>
  <si>
    <t>Montáž zápachovej uzávierky pre zariaďovacie predmety, výlevkovej do D 50</t>
  </si>
  <si>
    <t>-826084393</t>
  </si>
  <si>
    <t>2863120238</t>
  </si>
  <si>
    <t>Odpadový komplet pre výlevku, D 50, plast, sanitárny systém, GEBERIT</t>
  </si>
  <si>
    <t>1490515928</t>
  </si>
  <si>
    <t>725989101</t>
  </si>
  <si>
    <t>Montáž dvierok kovových lakovaných</t>
  </si>
  <si>
    <t>318815120</t>
  </si>
  <si>
    <t>5538101180</t>
  </si>
  <si>
    <t>Dvierka 200/300 - nerez</t>
  </si>
  <si>
    <t>584354752</t>
  </si>
  <si>
    <t>998725102</t>
  </si>
  <si>
    <t>Presun hmôt pre zariaďovacie predmety v objektoch výšky nad 6 do 12 m</t>
  </si>
  <si>
    <t>1126868536</t>
  </si>
  <si>
    <t>210900022</t>
  </si>
  <si>
    <t>Vodič AYKY 2x4</t>
  </si>
  <si>
    <t>-1066165176</t>
  </si>
  <si>
    <t>460490012</t>
  </si>
  <si>
    <t>Rozvinutie a uloženie výstražnej fólie z PVC do ryhy, šírka 33 cm</t>
  </si>
  <si>
    <t>-1255874226</t>
  </si>
  <si>
    <t>2830010600</t>
  </si>
  <si>
    <t>Výstražná fólia BIELA - VODOVOD, 1 kotúč=500m, Campri</t>
  </si>
  <si>
    <t>568908099</t>
  </si>
  <si>
    <t>003 - UK, VZT</t>
  </si>
  <si>
    <t>PSV - PSV</t>
  </si>
  <si>
    <t xml:space="preserve">    732 - Ústredné kúrenie, strojovne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</si>
  <si>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</si>
  <si>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</si>
  <si>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</si>
  <si>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783 - Dokončovacie práce - nátery</t>
  </si>
  <si>
    <t>M - M</t>
  </si>
  <si>
    <t xml:space="preserve">    23-M - Montáže potrubia</t>
  </si>
  <si>
    <t xml:space="preserve">    24-M - Montáže vzduchotechnických zariad.</t>
  </si>
  <si>
    <t xml:space="preserve">    24-M2 - Montáže vzduchotechnických potrubí</t>
  </si>
  <si>
    <t>OST - OST</t>
  </si>
  <si>
    <t>971033141</t>
  </si>
  <si>
    <t>Vybúranie otvoru v murive tehl. priemeru profilu do 60 mm hr.do 300 mm -0,001 t</t>
  </si>
  <si>
    <t>1100795078</t>
  </si>
  <si>
    <t>97205434a</t>
  </si>
  <si>
    <t>Vyrezanie otvoru v stropoch a klenbách železob. plochy do 0,25 m2, hr.nad 120 mm -0,090 t</t>
  </si>
  <si>
    <t>-2065838437</t>
  </si>
  <si>
    <t>713482122</t>
  </si>
  <si>
    <t>Montáž trubíc z PE,hr. do 20 mm,vnút.priemer 42-70</t>
  </si>
  <si>
    <t>-1914773827</t>
  </si>
  <si>
    <t>2837741532</t>
  </si>
  <si>
    <t>Izolácia  Trubice  Tubolit 18/5-DG (240)  ARC-0006  Armacell  AZ FLEX</t>
  </si>
  <si>
    <t>-32200829</t>
  </si>
  <si>
    <t>2837741551</t>
  </si>
  <si>
    <t>Tubolit DG 25 x 5 izolácia-trubica AZ FLEX Armacell</t>
  </si>
  <si>
    <t>-2015558391</t>
  </si>
  <si>
    <t>2837741418</t>
  </si>
  <si>
    <t>Izolácia  Trubice  Armaflex ACe 25x42 (22)  ARC-0404  Armacell  AZ FLEX</t>
  </si>
  <si>
    <t>1828563482</t>
  </si>
  <si>
    <t>2837741416</t>
  </si>
  <si>
    <t>Armaflex ACe 25x28 izolácia-trubica AZ FLEX Armacell</t>
  </si>
  <si>
    <t>1716671281</t>
  </si>
  <si>
    <t>713482131</t>
  </si>
  <si>
    <t>Montáž izolácie VZT potrubí</t>
  </si>
  <si>
    <t>sub</t>
  </si>
  <si>
    <t>1145440391</t>
  </si>
  <si>
    <t>28377100 2</t>
  </si>
  <si>
    <t>Tepelná izolácia 025 152mmx10m - návlek izolačný</t>
  </si>
  <si>
    <t>1636334865</t>
  </si>
  <si>
    <t>998713101</t>
  </si>
  <si>
    <t>Presun hmôt pre izolácie tepelné v objektoch výšky do 6 m</t>
  </si>
  <si>
    <t>-719922652</t>
  </si>
  <si>
    <t>732</t>
  </si>
  <si>
    <t>Ústredné kúrenie, strojovne</t>
  </si>
  <si>
    <t>732429112</t>
  </si>
  <si>
    <t>Montáž čerpadla (do potrubia) obehového špirálového do DN 40</t>
  </si>
  <si>
    <t>-28335705</t>
  </si>
  <si>
    <t>4268108767</t>
  </si>
  <si>
    <t>Elektronické obehové čerpadlo WILO Yonos Maxo 30/0,5-7</t>
  </si>
  <si>
    <t>-620094021</t>
  </si>
  <si>
    <t>73211113M</t>
  </si>
  <si>
    <t>Montáž zariadení strojovne</t>
  </si>
  <si>
    <t>-899038755</t>
  </si>
  <si>
    <t>601510811</t>
  </si>
  <si>
    <t>Servomotor 95-2 230V/15Nm 120s</t>
  </si>
  <si>
    <t>1599160878</t>
  </si>
  <si>
    <t>7415057</t>
  </si>
  <si>
    <t>Konektor 52" pre motor zmiešavača</t>
  </si>
  <si>
    <t>-750844163</t>
  </si>
  <si>
    <t>7415056</t>
  </si>
  <si>
    <t>Konektor 20" pre čerpadlo vo vykurovacom okruhu</t>
  </si>
  <si>
    <t>-1951333412</t>
  </si>
  <si>
    <t>30008471</t>
  </si>
  <si>
    <t>Regulátor týždenný digitálny</t>
  </si>
  <si>
    <t>561907235</t>
  </si>
  <si>
    <t>426831 19</t>
  </si>
  <si>
    <t>Rozšírenie EA1</t>
  </si>
  <si>
    <t>-539570805</t>
  </si>
  <si>
    <t>998732101</t>
  </si>
  <si>
    <t>Presun hmôt pre strojovne v objektoch výšky do 6 m</t>
  </si>
  <si>
    <t>-546317945</t>
  </si>
  <si>
    <t>733</t>
  </si>
  <si>
    <t>Ústredné kúrenie, rozvodné potrubie</t>
  </si>
  <si>
    <t>733110803</t>
  </si>
  <si>
    <t>Demontáž potrubia z oceľových rúrok závitových do DN 15</t>
  </si>
  <si>
    <t>1420605649</t>
  </si>
  <si>
    <t>733110808</t>
  </si>
  <si>
    <t>Demontáž potrubia z oceľových rúrok závitových nad 32 do DN 50</t>
  </si>
  <si>
    <t>-959063668</t>
  </si>
  <si>
    <t>733111103</t>
  </si>
  <si>
    <t>Potrubie z rúrok závitových oceľových bezšvových bežných nízkotlakových DN 15</t>
  </si>
  <si>
    <t>2024706342</t>
  </si>
  <si>
    <t>733111104</t>
  </si>
  <si>
    <t>Potrubie z rúrok závitových oceľových bezšvových bežných nízkotlakových DN 20</t>
  </si>
  <si>
    <t>1275861763</t>
  </si>
  <si>
    <t>733111105</t>
  </si>
  <si>
    <t>Potrubie z rúrok závitových oceľových bezšvových bežných DN 25</t>
  </si>
  <si>
    <t>-985021704</t>
  </si>
  <si>
    <t>733111106</t>
  </si>
  <si>
    <t>Potrubie z rúrok závitových oceľových bezšvových bežných DN 32</t>
  </si>
  <si>
    <t>-2098768269</t>
  </si>
  <si>
    <t>733123110</t>
  </si>
  <si>
    <t>Príplatok za zhotovenie prípojky  z hladkých rúrok priemer   22/2,6</t>
  </si>
  <si>
    <t>-1508514796</t>
  </si>
  <si>
    <t>7331615 1</t>
  </si>
  <si>
    <t>Potrubie plastové montáž systému rozvodov k vykurovacím telesám</t>
  </si>
  <si>
    <t>-570060408</t>
  </si>
  <si>
    <t>2861400901</t>
  </si>
  <si>
    <t xml:space="preserve">REHAU-Univerzálna rúrka RAUTITAN stabil 16x2,2 v ochrannej rúrke, balenie  50 m </t>
  </si>
  <si>
    <t>1343722028</t>
  </si>
  <si>
    <t>Univerzálna rúrka RAUTITAN flex 25x3,5 mm, balenie 100 m, materiál: polyetylén REHAU</t>
  </si>
  <si>
    <t>279113665</t>
  </si>
  <si>
    <t>2861711100</t>
  </si>
  <si>
    <t>Vod. oblúk 90° pre rúrky 16/17</t>
  </si>
  <si>
    <t>-75053427</t>
  </si>
  <si>
    <t>286171910l</t>
  </si>
  <si>
    <t>Pripojovacia garnitúra 16/250</t>
  </si>
  <si>
    <t>-1608500019</t>
  </si>
  <si>
    <t>2862283700</t>
  </si>
  <si>
    <t>Prechod s vonkajším závitom RAUTITAN RX 25 - R 1 - L 22, materiál: červený bronz REHAU</t>
  </si>
  <si>
    <t>-1614348547</t>
  </si>
  <si>
    <t>2861 6011</t>
  </si>
  <si>
    <t>Násuvná objímka do priem. 20, materiál PVDF</t>
  </si>
  <si>
    <t>-2047799543</t>
  </si>
  <si>
    <t>2861 6014</t>
  </si>
  <si>
    <t>Násuvná objímka priem. 40, materiál PVDF</t>
  </si>
  <si>
    <t>-1579412517</t>
  </si>
  <si>
    <t>733190107</t>
  </si>
  <si>
    <t>Ostatné tlakové skúšky potrubia z oceľových rúrok závitových do DN 40</t>
  </si>
  <si>
    <t>-699909447</t>
  </si>
  <si>
    <t>733191301</t>
  </si>
  <si>
    <t>Tlaková skúška plastového potrubia do 32 mm</t>
  </si>
  <si>
    <t>-1784804399</t>
  </si>
  <si>
    <t>733191916</t>
  </si>
  <si>
    <t>Oprava rozvodov potrubí z oceľových rúrok zaslepenie kovaním a zavarením DN 32</t>
  </si>
  <si>
    <t>-1439280313</t>
  </si>
  <si>
    <t>733191917</t>
  </si>
  <si>
    <t>Oprava rozvodov potrubí z oceľových rúrok zaslepenie kovaním a zavarením DN 40</t>
  </si>
  <si>
    <t>-520060980</t>
  </si>
  <si>
    <t>733191918</t>
  </si>
  <si>
    <t>Oprava rozvodov potrubí z oceľových rúrok zaslepenie kovaním a zavarením DN 50</t>
  </si>
  <si>
    <t>-1143351067</t>
  </si>
  <si>
    <t>733890801</t>
  </si>
  <si>
    <t>Vnútrostav. premiestnenie vybúraných hmôt rozvodov potrubia vodorovne do 100 m z obj. výš. do 6 m</t>
  </si>
  <si>
    <t>-202117344</t>
  </si>
  <si>
    <t>998733101</t>
  </si>
  <si>
    <t>Presun hmôt pre rozvody potrubia v objektoch výšky do 6 m</t>
  </si>
  <si>
    <t>-1316060363</t>
  </si>
  <si>
    <t>2861 6020</t>
  </si>
  <si>
    <t>T-kus redukovaný, priemer do 25, materiál PPSU</t>
  </si>
  <si>
    <t>1628491828</t>
  </si>
  <si>
    <t>2861 6040</t>
  </si>
  <si>
    <t>T-kus redukovaný, priemer do 40, materiál PPSU</t>
  </si>
  <si>
    <t>-1351226079</t>
  </si>
  <si>
    <t>734</t>
  </si>
  <si>
    <t>Ústredné kúrenie, armatúry.</t>
  </si>
  <si>
    <t>734200811</t>
  </si>
  <si>
    <t>Demontáž armatúry závitovej s jedným závitom do G 1/2</t>
  </si>
  <si>
    <t>-587163382</t>
  </si>
  <si>
    <t>734209101</t>
  </si>
  <si>
    <t>Montáž závitovej armatúry s 1 závitom do G 1/2</t>
  </si>
  <si>
    <t>-867141550</t>
  </si>
  <si>
    <t>4848906380</t>
  </si>
  <si>
    <t>Vykurovanie  - armatúra  Automatický odvzdušňovací ventil, zvislý, mosadz, 3/8"</t>
  </si>
  <si>
    <t>-1238208253</t>
  </si>
  <si>
    <t>734209113</t>
  </si>
  <si>
    <t>Montáž závitových armatúr s 2 závitmi G 1/2</t>
  </si>
  <si>
    <t>1007790181</t>
  </si>
  <si>
    <t>734209115</t>
  </si>
  <si>
    <t>Montáž závitových armatúr s 2 závitmi G 1</t>
  </si>
  <si>
    <t>197775844</t>
  </si>
  <si>
    <t>5517400560</t>
  </si>
  <si>
    <t>Armatúry a príslušenstvo     guľový K ohút 1" voda</t>
  </si>
  <si>
    <t>-1219388125</t>
  </si>
  <si>
    <t>734209116</t>
  </si>
  <si>
    <t>Montáž závitovej armatúry s 2 závitmi G 5/4</t>
  </si>
  <si>
    <t>-292578349</t>
  </si>
  <si>
    <t>5517400630</t>
  </si>
  <si>
    <t>Armatúry a príslušenstvo     guľový kohút 5/4"voda</t>
  </si>
  <si>
    <t>2058400056</t>
  </si>
  <si>
    <t>5517401180</t>
  </si>
  <si>
    <t>Armatúry a príslušenstvo     spätná klapka zvislá 5/4"</t>
  </si>
  <si>
    <t>977185919</t>
  </si>
  <si>
    <t>5517400400</t>
  </si>
  <si>
    <t>Armatúry a príslušenstvo     filter Y 5/4"</t>
  </si>
  <si>
    <t>-1238666815</t>
  </si>
  <si>
    <t>4848803 25</t>
  </si>
  <si>
    <t>Zmiešavač vody trojcestný D 25 so servopohonom</t>
  </si>
  <si>
    <t>1692996727</t>
  </si>
  <si>
    <t>734291113</t>
  </si>
  <si>
    <t>Ostané armatúry kohútiky plniace a vypúšťacie  normy 13 7061, PN 1,0/100° C G 1/2</t>
  </si>
  <si>
    <t>1322119230</t>
  </si>
  <si>
    <t>734411122</t>
  </si>
  <si>
    <t xml:space="preserve">Teplomery technické kruhové priemer 120 </t>
  </si>
  <si>
    <t>179538458</t>
  </si>
  <si>
    <t>734499211</t>
  </si>
  <si>
    <t>Ostatné meracie armatúry,montáž návarka  M 20 x 1,5</t>
  </si>
  <si>
    <t>-2028775691</t>
  </si>
  <si>
    <t>734890801</t>
  </si>
  <si>
    <t>Vnútrostaveniskové premiestnenie vybúraných hmôt armatúr do 6m</t>
  </si>
  <si>
    <t>551149357</t>
  </si>
  <si>
    <t>998734101</t>
  </si>
  <si>
    <t>Presun hmôt pre armatúry v objektoch výšky do 6 m</t>
  </si>
  <si>
    <t>1791134786</t>
  </si>
  <si>
    <t>735</t>
  </si>
  <si>
    <t>Ústredné kúrenie, vykurov. telesá</t>
  </si>
  <si>
    <t>734209142</t>
  </si>
  <si>
    <t>Montáž závitovej armatúry so 4 závitmi do G 1/2</t>
  </si>
  <si>
    <t>-2146265457</t>
  </si>
  <si>
    <t>4228461167</t>
  </si>
  <si>
    <t>Pripáj. diel HERZ-3000, rohový, Rp 1/2 x G 3/4, obojstr. vypúšť. a napúšť., uzatvár. obj.č.1346612</t>
  </si>
  <si>
    <t>-1853786527</t>
  </si>
  <si>
    <t>4845374400</t>
  </si>
  <si>
    <t>Vykurovacie teleso doskové oceľové KORAD 21K 600x800</t>
  </si>
  <si>
    <t>889603564</t>
  </si>
  <si>
    <t>4845381500</t>
  </si>
  <si>
    <t>Vykurovacie teleso doskové oceľové KORAD 22K 900x600</t>
  </si>
  <si>
    <t>852453766</t>
  </si>
  <si>
    <t>4848952330</t>
  </si>
  <si>
    <t xml:space="preserve">Vykurovacie teleso 21VK 400x2000 </t>
  </si>
  <si>
    <t>740739115</t>
  </si>
  <si>
    <t>4848953050</t>
  </si>
  <si>
    <t>Vykurovacie teleso 22VK 400x 800</t>
  </si>
  <si>
    <t>770656185</t>
  </si>
  <si>
    <t>4848953090</t>
  </si>
  <si>
    <t>Vykurovacie teleso 22VK 400x1200</t>
  </si>
  <si>
    <t>-1082548992</t>
  </si>
  <si>
    <t>4848953890</t>
  </si>
  <si>
    <t xml:space="preserve">Vykurovacie teleso 33VK 400x1200 </t>
  </si>
  <si>
    <t>223949590</t>
  </si>
  <si>
    <t>735000912</t>
  </si>
  <si>
    <t>Vyregulovanie dvojregulačného ventilu s termostatickým ovládaním</t>
  </si>
  <si>
    <t>1258566711</t>
  </si>
  <si>
    <t>735153300</t>
  </si>
  <si>
    <t>Príplatok k cene za odvzdušňovací ventil telies</t>
  </si>
  <si>
    <t>1674518725</t>
  </si>
  <si>
    <t>484540095k</t>
  </si>
  <si>
    <t>Vykurovacie telesá príslušenstvo uchytenie do steny</t>
  </si>
  <si>
    <t>-2062822117</t>
  </si>
  <si>
    <t>4228461036</t>
  </si>
  <si>
    <t>1/2" termostatický ventil HERZ-TS-90-V, priamy, vonkajší závit G3/4    Herz obj.č.1773367</t>
  </si>
  <si>
    <t>2053097008</t>
  </si>
  <si>
    <t>4228461087</t>
  </si>
  <si>
    <t>1/2" spiatočkový ventil HERZ-RL-5, priamy    Herz obj.č.1392301</t>
  </si>
  <si>
    <t>-1826333681</t>
  </si>
  <si>
    <t>4849211008</t>
  </si>
  <si>
    <t xml:space="preserve">Termostatická hlavica HERZ Mini GS, priame drážky, poloha "0", 6-30°C   </t>
  </si>
  <si>
    <t>2027091668</t>
  </si>
  <si>
    <t>735158120</t>
  </si>
  <si>
    <t xml:space="preserve">Vykurovacie telesá tlakové skúšky telies vodou  </t>
  </si>
  <si>
    <t>278155741</t>
  </si>
  <si>
    <t>735191901</t>
  </si>
  <si>
    <t>Vyskúšanie vykurovacích telies po oprave tlakom oceľových alebo liatinových</t>
  </si>
  <si>
    <t>127801298</t>
  </si>
  <si>
    <t>735191904</t>
  </si>
  <si>
    <t>Vyčistenie vykurovacích telies prepláchnutím vodou oceľových alebo liatinových</t>
  </si>
  <si>
    <t>-1366810392</t>
  </si>
  <si>
    <t>735191905</t>
  </si>
  <si>
    <t>Ostatné opravy vykurovacích telies,odvzdušnenie telesa</t>
  </si>
  <si>
    <t>2104960399</t>
  </si>
  <si>
    <t>735494811</t>
  </si>
  <si>
    <t>Vypúšťanie vody z vykurovacích sústav o v. pl. vykurovacích telies</t>
  </si>
  <si>
    <t>-1823989272</t>
  </si>
  <si>
    <t>767871110</t>
  </si>
  <si>
    <t>Montáž podperných konštrukcií pre vedenie potrubia</t>
  </si>
  <si>
    <t>1323201425</t>
  </si>
  <si>
    <t>319850001z</t>
  </si>
  <si>
    <t xml:space="preserve">Závesný systém na uloženie potrubia </t>
  </si>
  <si>
    <t>288707209</t>
  </si>
  <si>
    <t>319850002z</t>
  </si>
  <si>
    <t>Protipožiarne výplňové hmoty na prestup potrubia</t>
  </si>
  <si>
    <t>-1292030323</t>
  </si>
  <si>
    <t>Dokončovacie práce - nátery</t>
  </si>
  <si>
    <t>783192102</t>
  </si>
  <si>
    <t>Nátery oceľových konštrukcií ostatné disperzné stredných "B" jednonásobné 2x s emailovaním</t>
  </si>
  <si>
    <t>195430397</t>
  </si>
  <si>
    <t>783424340</t>
  </si>
  <si>
    <t>Nátery kovového potrubia syntetické farby bielej do DN 50 mm dvojnásobné 1x email a základný náter</t>
  </si>
  <si>
    <t>1122801042</t>
  </si>
  <si>
    <t>23-M</t>
  </si>
  <si>
    <t>Montáže potrubia</t>
  </si>
  <si>
    <t>230050001</t>
  </si>
  <si>
    <t>Montáž uloženia - priskrutkovaním: do DN 25</t>
  </si>
  <si>
    <t>-1267905711</t>
  </si>
  <si>
    <t>230050002</t>
  </si>
  <si>
    <t>Montáž uloženia - priskrutkovaním: do DN 50</t>
  </si>
  <si>
    <t>1844997196</t>
  </si>
  <si>
    <t>230050031</t>
  </si>
  <si>
    <t>Montáž doplnkových konštrukcií - z profilov. materiálov</t>
  </si>
  <si>
    <t>-1013753369</t>
  </si>
  <si>
    <t>24-M</t>
  </si>
  <si>
    <t>Montáže vzduchotechnických zariad.</t>
  </si>
  <si>
    <t>4291000342x</t>
  </si>
  <si>
    <t xml:space="preserve">Príslušenstvo k ventilátorom DX/CMF  pružná manžeta </t>
  </si>
  <si>
    <t>-1376303126</t>
  </si>
  <si>
    <t>24001009S</t>
  </si>
  <si>
    <t>Montáž ventilátorov nástenných do priemeru 200</t>
  </si>
  <si>
    <t>-692814863</t>
  </si>
  <si>
    <t>4290002 01</t>
  </si>
  <si>
    <t>Ventilátor nástenný/stropný 200m3/h delta p 70 so spätnou klapkou a dobehom</t>
  </si>
  <si>
    <t>-860125747</t>
  </si>
  <si>
    <t>240060020</t>
  </si>
  <si>
    <t>Odbočka Te redukovaná 90° s prírub. o rôznych D a t. Veľkosť : 200/150</t>
  </si>
  <si>
    <t>-421952982</t>
  </si>
  <si>
    <t>4297000077</t>
  </si>
  <si>
    <t xml:space="preserve">Držiak potrubia </t>
  </si>
  <si>
    <t>-1862718453</t>
  </si>
  <si>
    <t>4297000871</t>
  </si>
  <si>
    <t>Kovové objímky s gumou do d150</t>
  </si>
  <si>
    <t>2026512772</t>
  </si>
  <si>
    <t>4297002585</t>
  </si>
  <si>
    <t>Závitová tyč  ZTZ-M6/1,0  M6 / 1 m</t>
  </si>
  <si>
    <t>-820429942</t>
  </si>
  <si>
    <t>4298300083</t>
  </si>
  <si>
    <t>Koncový kryt - záslepka   DR 125</t>
  </si>
  <si>
    <t>1931904130</t>
  </si>
  <si>
    <t>240071290</t>
  </si>
  <si>
    <t xml:space="preserve">Montáž závesu kruhového a štvorhranného vzduchotechnického potrubia. </t>
  </si>
  <si>
    <t>345991961</t>
  </si>
  <si>
    <t>4292163299</t>
  </si>
  <si>
    <t>35-02 - žalúzia protidažďová</t>
  </si>
  <si>
    <t>-1035988960</t>
  </si>
  <si>
    <t>24-M2</t>
  </si>
  <si>
    <t>Montáže vzduchotechnických potrubí</t>
  </si>
  <si>
    <t>429820991</t>
  </si>
  <si>
    <t>Potrubie ohybné flex  do 125 mm</t>
  </si>
  <si>
    <t>1693950498</t>
  </si>
  <si>
    <t>4298200003</t>
  </si>
  <si>
    <t>Rúra rovná SPIRO    100 mm</t>
  </si>
  <si>
    <t>1517169681</t>
  </si>
  <si>
    <t>4298200009</t>
  </si>
  <si>
    <t>Rúra rovná SPIRO    150 mm</t>
  </si>
  <si>
    <t>-91716575</t>
  </si>
  <si>
    <t>OST</t>
  </si>
  <si>
    <t>HZS-008</t>
  </si>
  <si>
    <t>Nastavenie čerpadiel</t>
  </si>
  <si>
    <t>310002196</t>
  </si>
  <si>
    <t>HZS-009</t>
  </si>
  <si>
    <t>Zaregulovanie vetiev vykurovania</t>
  </si>
  <si>
    <t>70635935</t>
  </si>
  <si>
    <t>HZS-011</t>
  </si>
  <si>
    <t>Uvedenie do prevádzky</t>
  </si>
  <si>
    <t>-366317580</t>
  </si>
  <si>
    <t>HZS-013</t>
  </si>
  <si>
    <t>Zaškolenie obsluhy</t>
  </si>
  <si>
    <t>-346586064</t>
  </si>
  <si>
    <t>HZS-019</t>
  </si>
  <si>
    <t>-474646794</t>
  </si>
  <si>
    <t>STAVBA:</t>
  </si>
  <si>
    <t>Zmena dokončených stavieb s. č. 756 a s. č. 795 na rozšírenie kapacít MŠ, ZŠ a MŠ Nová Ľubovňa</t>
  </si>
  <si>
    <t>Obsah:</t>
  </si>
  <si>
    <t>Stupeň PD:</t>
  </si>
  <si>
    <t>Projektová  dokumentácia na stavebné povolenie - jednostupňový projekt (DSP+DRS)</t>
  </si>
  <si>
    <t>STAVARCH,s.r.o., 17.novembra 1363/9, 064 01 Stará Ľubovňa</t>
  </si>
  <si>
    <t>Ozn.</t>
  </si>
  <si>
    <t>Stavebný objekt</t>
  </si>
  <si>
    <t>Časť</t>
  </si>
  <si>
    <t>Cena Euro                      bez DPH</t>
  </si>
  <si>
    <t>DPH                      (20%)</t>
  </si>
  <si>
    <t>Cena Euro                       vrátane DPH</t>
  </si>
  <si>
    <t>Cena v SKK                       vrátane DPH</t>
  </si>
  <si>
    <t>D.</t>
  </si>
  <si>
    <t>VLASTNÁ  STAVBA</t>
  </si>
  <si>
    <t>Ústredné vykurovanie + VZT</t>
  </si>
  <si>
    <t>Elektroinštalácia</t>
  </si>
  <si>
    <t>Celkový stavebný náklad</t>
  </si>
  <si>
    <t>Stavebno montážne práce menej náročne (Tr 1) v rozsahu viac ako 8 hodín - búracie a nepredvídané práce			_x000D_</t>
  </si>
  <si>
    <t>vyplní uchádzač</t>
  </si>
  <si>
    <t>Parcela č. 238/1, 240, 241, k.ú. Nová Ľubovňa</t>
  </si>
  <si>
    <t xml:space="preserve">Rozpočet - rekapitulácia </t>
  </si>
  <si>
    <t>Obec Nová Ľubovňa, Nová ľubovňa č.102, 065 11 Nová Ľubovňa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</si>
</sst>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.00\ [$€-1]"/>
    <numFmt numFmtId="169" formatCode="#,##0.00\ &quot;Sk&quot;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1" fillId="0" borderId="0" applyNumberFormat="0" applyFill="0" applyBorder="0" applyAlignment="0" applyProtection="0"/>
    <xf numFmtId="0" fontId="32" fillId="0" borderId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33" fillId="0" borderId="0" xfId="2" applyFont="1" applyAlignment="1">
      <alignment vertical="center"/>
    </xf>
    <xf numFmtId="0" fontId="34" fillId="0" borderId="0" xfId="2" applyFont="1" applyAlignment="1">
      <alignment vertical="center"/>
    </xf>
    <xf numFmtId="0" fontId="35" fillId="0" borderId="0" xfId="2" applyFont="1" applyAlignment="1">
      <alignment vertical="center"/>
    </xf>
    <xf numFmtId="0" fontId="36" fillId="0" borderId="0" xfId="2" applyFont="1" applyAlignment="1">
      <alignment vertical="center"/>
    </xf>
    <xf numFmtId="0" fontId="32" fillId="0" borderId="0" xfId="2" applyAlignment="1">
      <alignment vertical="center"/>
    </xf>
    <xf numFmtId="0" fontId="34" fillId="0" borderId="0" xfId="2" applyFont="1" applyAlignment="1">
      <alignment vertical="center" wrapText="1"/>
    </xf>
    <xf numFmtId="0" fontId="37" fillId="0" borderId="0" xfId="2" applyFont="1" applyAlignment="1">
      <alignment vertical="center"/>
    </xf>
    <xf numFmtId="14" fontId="35" fillId="0" borderId="0" xfId="2" applyNumberFormat="1" applyFont="1" applyAlignment="1">
      <alignment horizontal="center" vertical="center"/>
    </xf>
    <xf numFmtId="0" fontId="38" fillId="0" borderId="0" xfId="2" applyFont="1" applyAlignment="1">
      <alignment vertical="center"/>
    </xf>
    <xf numFmtId="0" fontId="38" fillId="5" borderId="23" xfId="2" applyFont="1" applyFill="1" applyBorder="1" applyAlignment="1">
      <alignment horizontal="center" vertical="center"/>
    </xf>
    <xf numFmtId="0" fontId="38" fillId="5" borderId="24" xfId="2" applyFont="1" applyFill="1" applyBorder="1" applyAlignment="1">
      <alignment horizontal="left" vertical="center"/>
    </xf>
    <xf numFmtId="0" fontId="38" fillId="5" borderId="24" xfId="2" applyFont="1" applyFill="1" applyBorder="1" applyAlignment="1">
      <alignment horizontal="center" vertical="center" wrapText="1"/>
    </xf>
    <xf numFmtId="0" fontId="38" fillId="5" borderId="25" xfId="2" applyFont="1" applyFill="1" applyBorder="1" applyAlignment="1">
      <alignment horizontal="center" vertical="center" wrapText="1"/>
    </xf>
    <xf numFmtId="0" fontId="39" fillId="5" borderId="25" xfId="2" applyFont="1" applyFill="1" applyBorder="1" applyAlignment="1">
      <alignment horizontal="center" vertical="center" wrapText="1"/>
    </xf>
    <xf numFmtId="0" fontId="38" fillId="0" borderId="26" xfId="2" applyFont="1" applyBorder="1" applyAlignment="1">
      <alignment horizontal="center" vertical="center"/>
    </xf>
    <xf numFmtId="0" fontId="38" fillId="0" borderId="27" xfId="2" applyFont="1" applyBorder="1" applyAlignment="1">
      <alignment vertical="center" wrapText="1"/>
    </xf>
    <xf numFmtId="0" fontId="35" fillId="0" borderId="27" xfId="2" applyFont="1" applyBorder="1" applyAlignment="1">
      <alignment horizontal="center" vertical="center" wrapText="1"/>
    </xf>
    <xf numFmtId="168" fontId="35" fillId="0" borderId="27" xfId="2" applyNumberFormat="1" applyFont="1" applyBorder="1" applyAlignment="1">
      <alignment horizontal="right" vertical="center"/>
    </xf>
    <xf numFmtId="168" fontId="35" fillId="0" borderId="28" xfId="2" applyNumberFormat="1" applyFont="1" applyBorder="1" applyAlignment="1">
      <alignment horizontal="right" vertical="center"/>
    </xf>
    <xf numFmtId="169" fontId="36" fillId="0" borderId="28" xfId="2" applyNumberFormat="1" applyFont="1" applyBorder="1" applyAlignment="1">
      <alignment horizontal="right" vertical="center"/>
    </xf>
    <xf numFmtId="0" fontId="38" fillId="0" borderId="29" xfId="2" applyFont="1" applyBorder="1" applyAlignment="1">
      <alignment horizontal="center" vertical="center"/>
    </xf>
    <xf numFmtId="0" fontId="38" fillId="0" borderId="30" xfId="2" applyFont="1" applyBorder="1" applyAlignment="1">
      <alignment vertical="center" wrapText="1"/>
    </xf>
    <xf numFmtId="0" fontId="35" fillId="0" borderId="30" xfId="2" applyFont="1" applyBorder="1" applyAlignment="1">
      <alignment horizontal="center" vertical="center" wrapText="1"/>
    </xf>
    <xf numFmtId="168" fontId="35" fillId="0" borderId="31" xfId="2" applyNumberFormat="1" applyFont="1" applyBorder="1" applyAlignment="1">
      <alignment horizontal="right" vertical="center"/>
    </xf>
    <xf numFmtId="168" fontId="35" fillId="0" borderId="32" xfId="2" applyNumberFormat="1" applyFont="1" applyBorder="1" applyAlignment="1">
      <alignment horizontal="right" vertical="center"/>
    </xf>
    <xf numFmtId="169" fontId="36" fillId="0" borderId="33" xfId="2" applyNumberFormat="1" applyFont="1" applyBorder="1" applyAlignment="1">
      <alignment horizontal="right" vertical="center"/>
    </xf>
    <xf numFmtId="0" fontId="35" fillId="0" borderId="30" xfId="2" applyFont="1" applyBorder="1" applyAlignment="1">
      <alignment vertical="center"/>
    </xf>
    <xf numFmtId="0" fontId="35" fillId="0" borderId="31" xfId="2" applyFont="1" applyBorder="1" applyAlignment="1">
      <alignment horizontal="center" vertical="center"/>
    </xf>
    <xf numFmtId="169" fontId="36" fillId="0" borderId="32" xfId="2" applyNumberFormat="1" applyFont="1" applyBorder="1" applyAlignment="1">
      <alignment horizontal="right" vertical="center"/>
    </xf>
    <xf numFmtId="0" fontId="38" fillId="0" borderId="34" xfId="2" applyFont="1" applyBorder="1" applyAlignment="1">
      <alignment horizontal="center" vertical="center"/>
    </xf>
    <xf numFmtId="0" fontId="38" fillId="0" borderId="23" xfId="2" applyFont="1" applyFill="1" applyBorder="1" applyAlignment="1">
      <alignment vertical="center"/>
    </xf>
    <xf numFmtId="0" fontId="38" fillId="0" borderId="24" xfId="2" applyFont="1" applyFill="1" applyBorder="1" applyAlignment="1">
      <alignment horizontal="center" vertical="center"/>
    </xf>
    <xf numFmtId="168" fontId="38" fillId="0" borderId="24" xfId="2" applyNumberFormat="1" applyFont="1" applyFill="1" applyBorder="1" applyAlignment="1">
      <alignment horizontal="right" vertical="center"/>
    </xf>
    <xf numFmtId="168" fontId="38" fillId="0" borderId="25" xfId="2" applyNumberFormat="1" applyFont="1" applyFill="1" applyBorder="1" applyAlignment="1">
      <alignment horizontal="right" vertical="center"/>
    </xf>
    <xf numFmtId="169" fontId="39" fillId="0" borderId="25" xfId="2" applyNumberFormat="1" applyFont="1" applyFill="1" applyBorder="1" applyAlignment="1">
      <alignment horizontal="right" vertical="center"/>
    </xf>
    <xf numFmtId="168" fontId="36" fillId="0" borderId="0" xfId="2" applyNumberFormat="1" applyFont="1" applyAlignment="1">
      <alignment vertical="center"/>
    </xf>
    <xf numFmtId="0" fontId="39" fillId="0" borderId="0" xfId="2" applyFont="1" applyBorder="1" applyAlignment="1">
      <alignment horizontal="center"/>
    </xf>
    <xf numFmtId="0" fontId="39" fillId="0" borderId="0" xfId="2" applyFont="1" applyFill="1" applyBorder="1"/>
    <xf numFmtId="0" fontId="39" fillId="0" borderId="0" xfId="2" applyFont="1" applyFill="1" applyBorder="1" applyAlignment="1">
      <alignment horizontal="center"/>
    </xf>
    <xf numFmtId="168" fontId="39" fillId="0" borderId="0" xfId="2" applyNumberFormat="1" applyFont="1" applyFill="1" applyBorder="1" applyAlignment="1">
      <alignment horizontal="right"/>
    </xf>
    <xf numFmtId="169" fontId="39" fillId="0" borderId="0" xfId="2" applyNumberFormat="1" applyFont="1" applyFill="1" applyBorder="1" applyAlignment="1">
      <alignment horizontal="right"/>
    </xf>
    <xf numFmtId="0" fontId="36" fillId="0" borderId="0" xfId="2" applyFont="1"/>
    <xf numFmtId="0" fontId="32" fillId="0" borderId="0" xfId="2"/>
    <xf numFmtId="0" fontId="36" fillId="0" borderId="0" xfId="2" applyFont="1" applyFill="1" applyBorder="1"/>
    <xf numFmtId="0" fontId="36" fillId="0" borderId="0" xfId="2" applyFont="1" applyFill="1" applyBorder="1" applyAlignment="1">
      <alignment horizontal="center"/>
    </xf>
    <xf numFmtId="168" fontId="36" fillId="0" borderId="0" xfId="2" applyNumberFormat="1" applyFont="1" applyFill="1" applyBorder="1" applyAlignment="1">
      <alignment horizontal="right"/>
    </xf>
    <xf numFmtId="169" fontId="36" fillId="0" borderId="0" xfId="2" applyNumberFormat="1" applyFont="1" applyFill="1" applyBorder="1" applyAlignment="1">
      <alignment horizontal="right"/>
    </xf>
    <xf numFmtId="0" fontId="17" fillId="4" borderId="22" xfId="0" applyFont="1" applyFill="1" applyBorder="1" applyAlignment="1">
      <alignment horizontal="center" vertical="center" wrapText="1"/>
    </xf>
    <xf numFmtId="14" fontId="35" fillId="6" borderId="0" xfId="2" applyNumberFormat="1" applyFont="1" applyFill="1" applyAlignment="1">
      <alignment horizontal="center" vertical="center"/>
    </xf>
    <xf numFmtId="4" fontId="8" fillId="0" borderId="0" xfId="0" applyNumberFormat="1" applyFont="1" applyAlignme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34" fillId="6" borderId="0" xfId="2" applyFont="1" applyFill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3">
    <cellStyle name="Hypertextové prepojenie" xfId="1" builtinId="8"/>
    <cellStyle name="Normálna" xfId="0" builtinId="0" customBuiltin="1"/>
    <cellStyle name="Normálne 2" xfId="2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44" t="s">
        <v>5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237" t="s">
        <v>12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239" t="s">
        <v>14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26</v>
      </c>
      <c r="AK20" s="23" t="s">
        <v>24</v>
      </c>
      <c r="AN20" s="21" t="s">
        <v>1</v>
      </c>
      <c r="AR20" s="17"/>
      <c r="BS20" s="14" t="s">
        <v>29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41">
        <f>ROUND(AG94,2)</f>
        <v>0</v>
      </c>
      <c r="AL26" s="242"/>
      <c r="AM26" s="242"/>
      <c r="AN26" s="242"/>
      <c r="AO26" s="24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43" t="s">
        <v>33</v>
      </c>
      <c r="M28" s="243"/>
      <c r="N28" s="243"/>
      <c r="O28" s="243"/>
      <c r="P28" s="243"/>
      <c r="Q28" s="26"/>
      <c r="R28" s="26"/>
      <c r="S28" s="26"/>
      <c r="T28" s="26"/>
      <c r="U28" s="26"/>
      <c r="V28" s="26"/>
      <c r="W28" s="243" t="s">
        <v>34</v>
      </c>
      <c r="X28" s="243"/>
      <c r="Y28" s="243"/>
      <c r="Z28" s="243"/>
      <c r="AA28" s="243"/>
      <c r="AB28" s="243"/>
      <c r="AC28" s="243"/>
      <c r="AD28" s="243"/>
      <c r="AE28" s="243"/>
      <c r="AF28" s="26"/>
      <c r="AG28" s="26"/>
      <c r="AH28" s="26"/>
      <c r="AI28" s="26"/>
      <c r="AJ28" s="26"/>
      <c r="AK28" s="243" t="s">
        <v>35</v>
      </c>
      <c r="AL28" s="243"/>
      <c r="AM28" s="243"/>
      <c r="AN28" s="243"/>
      <c r="AO28" s="243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234">
        <v>0.2</v>
      </c>
      <c r="M29" s="235"/>
      <c r="N29" s="235"/>
      <c r="O29" s="235"/>
      <c r="P29" s="235"/>
      <c r="W29" s="236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K29" s="236">
        <f>ROUND(AV94, 2)</f>
        <v>0</v>
      </c>
      <c r="AL29" s="235"/>
      <c r="AM29" s="235"/>
      <c r="AN29" s="235"/>
      <c r="AO29" s="235"/>
      <c r="AR29" s="31"/>
    </row>
    <row r="30" spans="1:71" s="3" customFormat="1" ht="14.45" customHeight="1">
      <c r="B30" s="31"/>
      <c r="F30" s="23" t="s">
        <v>38</v>
      </c>
      <c r="L30" s="234">
        <v>0.2</v>
      </c>
      <c r="M30" s="235"/>
      <c r="N30" s="235"/>
      <c r="O30" s="235"/>
      <c r="P30" s="235"/>
      <c r="W30" s="236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K30" s="236">
        <f>ROUND(AW94, 2)</f>
        <v>0</v>
      </c>
      <c r="AL30" s="235"/>
      <c r="AM30" s="235"/>
      <c r="AN30" s="235"/>
      <c r="AO30" s="235"/>
      <c r="AR30" s="31"/>
    </row>
    <row r="31" spans="1:71" s="3" customFormat="1" ht="14.45" hidden="1" customHeight="1">
      <c r="B31" s="31"/>
      <c r="F31" s="23" t="s">
        <v>39</v>
      </c>
      <c r="L31" s="234">
        <v>0.2</v>
      </c>
      <c r="M31" s="235"/>
      <c r="N31" s="235"/>
      <c r="O31" s="235"/>
      <c r="P31" s="235"/>
      <c r="W31" s="236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K31" s="236">
        <v>0</v>
      </c>
      <c r="AL31" s="235"/>
      <c r="AM31" s="235"/>
      <c r="AN31" s="235"/>
      <c r="AO31" s="235"/>
      <c r="AR31" s="31"/>
    </row>
    <row r="32" spans="1:71" s="3" customFormat="1" ht="14.45" hidden="1" customHeight="1">
      <c r="B32" s="31"/>
      <c r="F32" s="23" t="s">
        <v>40</v>
      </c>
      <c r="L32" s="234">
        <v>0.2</v>
      </c>
      <c r="M32" s="235"/>
      <c r="N32" s="235"/>
      <c r="O32" s="235"/>
      <c r="P32" s="235"/>
      <c r="W32" s="236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K32" s="236">
        <v>0</v>
      </c>
      <c r="AL32" s="235"/>
      <c r="AM32" s="235"/>
      <c r="AN32" s="235"/>
      <c r="AO32" s="235"/>
      <c r="AR32" s="31"/>
    </row>
    <row r="33" spans="1:57" s="3" customFormat="1" ht="14.45" hidden="1" customHeight="1">
      <c r="B33" s="31"/>
      <c r="F33" s="23" t="s">
        <v>41</v>
      </c>
      <c r="L33" s="234">
        <v>0</v>
      </c>
      <c r="M33" s="235"/>
      <c r="N33" s="235"/>
      <c r="O33" s="235"/>
      <c r="P33" s="235"/>
      <c r="W33" s="236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K33" s="236">
        <v>0</v>
      </c>
      <c r="AL33" s="235"/>
      <c r="AM33" s="235"/>
      <c r="AN33" s="235"/>
      <c r="AO33" s="235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248" t="s">
        <v>44</v>
      </c>
      <c r="Y35" s="246"/>
      <c r="Z35" s="246"/>
      <c r="AA35" s="246"/>
      <c r="AB35" s="246"/>
      <c r="AC35" s="34"/>
      <c r="AD35" s="34"/>
      <c r="AE35" s="34"/>
      <c r="AF35" s="34"/>
      <c r="AG35" s="34"/>
      <c r="AH35" s="34"/>
      <c r="AI35" s="34"/>
      <c r="AJ35" s="34"/>
      <c r="AK35" s="245">
        <f>SUM(AK26:AK33)</f>
        <v>0</v>
      </c>
      <c r="AL35" s="246"/>
      <c r="AM35" s="246"/>
      <c r="AN35" s="246"/>
      <c r="AO35" s="247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202001</v>
      </c>
      <c r="AR84" s="45"/>
    </row>
    <row r="85" spans="1:91" s="5" customFormat="1" ht="36.950000000000003" customHeight="1">
      <c r="B85" s="46"/>
      <c r="C85" s="47" t="s">
        <v>13</v>
      </c>
      <c r="L85" s="215" t="str">
        <f>K6</f>
        <v>Zmena dokončených stavieb s.č. 756 a s.č. 795 na rozšírenie kapacít MŠ, ZŠ a MŠ Nová Ľubovňa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Nová Ľubovňa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17" t="str">
        <f>IF(AN8= "","",AN8)</f>
        <v>31. 1. 2020</v>
      </c>
      <c r="AN87" s="217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40.15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Obec Nová Ľubovňa, Nová Ľubovňa 102,  065 11 Nová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218" t="str">
        <f>IF(E17="","",E17)</f>
        <v>STAVARCH,s.r.o., 17.novembra 1363/9, 064 01 Stará</v>
      </c>
      <c r="AN89" s="219"/>
      <c r="AO89" s="219"/>
      <c r="AP89" s="219"/>
      <c r="AQ89" s="26"/>
      <c r="AR89" s="27"/>
      <c r="AS89" s="220" t="s">
        <v>52</v>
      </c>
      <c r="AT89" s="221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218" t="str">
        <f>IF(E20="","",E20)</f>
        <v xml:space="preserve"> </v>
      </c>
      <c r="AN90" s="219"/>
      <c r="AO90" s="219"/>
      <c r="AP90" s="219"/>
      <c r="AQ90" s="26"/>
      <c r="AR90" s="27"/>
      <c r="AS90" s="222"/>
      <c r="AT90" s="223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22"/>
      <c r="AT91" s="223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224" t="s">
        <v>53</v>
      </c>
      <c r="D92" s="225"/>
      <c r="E92" s="225"/>
      <c r="F92" s="225"/>
      <c r="G92" s="225"/>
      <c r="H92" s="54"/>
      <c r="I92" s="226" t="s">
        <v>54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8" t="s">
        <v>55</v>
      </c>
      <c r="AH92" s="225"/>
      <c r="AI92" s="225"/>
      <c r="AJ92" s="225"/>
      <c r="AK92" s="225"/>
      <c r="AL92" s="225"/>
      <c r="AM92" s="225"/>
      <c r="AN92" s="226" t="s">
        <v>56</v>
      </c>
      <c r="AO92" s="225"/>
      <c r="AP92" s="227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32">
        <f>ROUND(SUM(AG95:AG98),2)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66" t="s">
        <v>1</v>
      </c>
      <c r="AR94" s="62"/>
      <c r="AS94" s="67">
        <f>ROUND(SUM(AS95:AS98),2)</f>
        <v>0</v>
      </c>
      <c r="AT94" s="68">
        <f>ROUND(SUM(AV94:AW94),2)</f>
        <v>0</v>
      </c>
      <c r="AU94" s="69">
        <f>ROUND(SUM(AU95:AU98),5)</f>
        <v>6442.1706899999999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ROUND(SUM(AZ95:AZ98),2)</f>
        <v>0</v>
      </c>
      <c r="BA94" s="68">
        <f>ROUND(SUM(BA95:BA98),2)</f>
        <v>0</v>
      </c>
      <c r="BB94" s="68">
        <f>ROUND(SUM(BB95:BB98),2)</f>
        <v>0</v>
      </c>
      <c r="BC94" s="68">
        <f>ROUND(SUM(BC95:BC98),2)</f>
        <v>0</v>
      </c>
      <c r="BD94" s="70">
        <f>ROUND(SUM(BD95:BD98),2)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A95" s="73" t="s">
        <v>76</v>
      </c>
      <c r="B95" s="74"/>
      <c r="C95" s="75"/>
      <c r="D95" s="231" t="s">
        <v>77</v>
      </c>
      <c r="E95" s="231"/>
      <c r="F95" s="231"/>
      <c r="G95" s="231"/>
      <c r="H95" s="231"/>
      <c r="I95" s="76"/>
      <c r="J95" s="231" t="s">
        <v>78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'001 - Stavebná časť'!J30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77" t="s">
        <v>79</v>
      </c>
      <c r="AR95" s="74"/>
      <c r="AS95" s="78">
        <v>0</v>
      </c>
      <c r="AT95" s="79">
        <f>ROUND(SUM(AV95:AW95),2)</f>
        <v>0</v>
      </c>
      <c r="AU95" s="80">
        <f>'001 - Stavebná časť'!P142</f>
        <v>5241.0922499999997</v>
      </c>
      <c r="AV95" s="79">
        <f>'001 - Stavebná časť'!J33</f>
        <v>0</v>
      </c>
      <c r="AW95" s="79">
        <f>'001 - Stavebná časť'!J34</f>
        <v>0</v>
      </c>
      <c r="AX95" s="79">
        <f>'001 - Stavebná časť'!J35</f>
        <v>0</v>
      </c>
      <c r="AY95" s="79">
        <f>'001 - Stavebná časť'!J36</f>
        <v>0</v>
      </c>
      <c r="AZ95" s="79">
        <f>'001 - Stavebná časť'!F33</f>
        <v>0</v>
      </c>
      <c r="BA95" s="79">
        <f>'001 - Stavebná časť'!F34</f>
        <v>0</v>
      </c>
      <c r="BB95" s="79">
        <f>'001 - Stavebná časť'!F35</f>
        <v>0</v>
      </c>
      <c r="BC95" s="79">
        <f>'001 - Stavebná časť'!F36</f>
        <v>0</v>
      </c>
      <c r="BD95" s="81">
        <f>'001 - Stavebná časť'!F37</f>
        <v>0</v>
      </c>
      <c r="BT95" s="82" t="s">
        <v>80</v>
      </c>
      <c r="BV95" s="82" t="s">
        <v>74</v>
      </c>
      <c r="BW95" s="82" t="s">
        <v>81</v>
      </c>
      <c r="BX95" s="82" t="s">
        <v>4</v>
      </c>
      <c r="CL95" s="82" t="s">
        <v>1</v>
      </c>
      <c r="CM95" s="82" t="s">
        <v>72</v>
      </c>
    </row>
    <row r="96" spans="1:91" s="7" customFormat="1" ht="16.5" customHeight="1">
      <c r="A96" s="73" t="s">
        <v>76</v>
      </c>
      <c r="B96" s="74"/>
      <c r="C96" s="75"/>
      <c r="D96" s="231" t="s">
        <v>82</v>
      </c>
      <c r="E96" s="231"/>
      <c r="F96" s="231"/>
      <c r="G96" s="231"/>
      <c r="H96" s="231"/>
      <c r="I96" s="76"/>
      <c r="J96" s="231" t="s">
        <v>83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29">
        <f>'004 - Elektroinštalácia - Z3'!J30</f>
        <v>0</v>
      </c>
      <c r="AH96" s="230"/>
      <c r="AI96" s="230"/>
      <c r="AJ96" s="230"/>
      <c r="AK96" s="230"/>
      <c r="AL96" s="230"/>
      <c r="AM96" s="230"/>
      <c r="AN96" s="229">
        <f>SUM(AG96,AT96)</f>
        <v>0</v>
      </c>
      <c r="AO96" s="230"/>
      <c r="AP96" s="230"/>
      <c r="AQ96" s="77" t="s">
        <v>79</v>
      </c>
      <c r="AR96" s="74"/>
      <c r="AS96" s="78">
        <v>0</v>
      </c>
      <c r="AT96" s="79">
        <f>ROUND(SUM(AV96:AW96),2)</f>
        <v>0</v>
      </c>
      <c r="AU96" s="80">
        <f>'004 - Elektroinštalácia - Z3'!P124</f>
        <v>473.72676000000001</v>
      </c>
      <c r="AV96" s="79">
        <f>'004 - Elektroinštalácia - Z3'!J33</f>
        <v>0</v>
      </c>
      <c r="AW96" s="79">
        <f>'004 - Elektroinštalácia - Z3'!J34</f>
        <v>0</v>
      </c>
      <c r="AX96" s="79">
        <f>'004 - Elektroinštalácia - Z3'!J35</f>
        <v>0</v>
      </c>
      <c r="AY96" s="79">
        <f>'004 - Elektroinštalácia - Z3'!J36</f>
        <v>0</v>
      </c>
      <c r="AZ96" s="79">
        <f>'004 - Elektroinštalácia - Z3'!F33</f>
        <v>0</v>
      </c>
      <c r="BA96" s="79">
        <f>'004 - Elektroinštalácia - Z3'!F34</f>
        <v>0</v>
      </c>
      <c r="BB96" s="79">
        <f>'004 - Elektroinštalácia - Z3'!F35</f>
        <v>0</v>
      </c>
      <c r="BC96" s="79">
        <f>'004 - Elektroinštalácia - Z3'!F36</f>
        <v>0</v>
      </c>
      <c r="BD96" s="81">
        <f>'004 - Elektroinštalácia - Z3'!F37</f>
        <v>0</v>
      </c>
      <c r="BT96" s="82" t="s">
        <v>80</v>
      </c>
      <c r="BV96" s="82" t="s">
        <v>74</v>
      </c>
      <c r="BW96" s="82" t="s">
        <v>84</v>
      </c>
      <c r="BX96" s="82" t="s">
        <v>4</v>
      </c>
      <c r="CL96" s="82" t="s">
        <v>1</v>
      </c>
      <c r="CM96" s="82" t="s">
        <v>72</v>
      </c>
    </row>
    <row r="97" spans="1:91" s="7" customFormat="1" ht="16.5" customHeight="1">
      <c r="A97" s="73" t="s">
        <v>76</v>
      </c>
      <c r="B97" s="74"/>
      <c r="C97" s="75"/>
      <c r="D97" s="231" t="s">
        <v>85</v>
      </c>
      <c r="E97" s="231"/>
      <c r="F97" s="231"/>
      <c r="G97" s="231"/>
      <c r="H97" s="231"/>
      <c r="I97" s="76"/>
      <c r="J97" s="231" t="s">
        <v>86</v>
      </c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29">
        <f>'002 - Zdravotechnika'!J30</f>
        <v>0</v>
      </c>
      <c r="AH97" s="230"/>
      <c r="AI97" s="230"/>
      <c r="AJ97" s="230"/>
      <c r="AK97" s="230"/>
      <c r="AL97" s="230"/>
      <c r="AM97" s="230"/>
      <c r="AN97" s="229">
        <f>SUM(AG97,AT97)</f>
        <v>0</v>
      </c>
      <c r="AO97" s="230"/>
      <c r="AP97" s="230"/>
      <c r="AQ97" s="77" t="s">
        <v>79</v>
      </c>
      <c r="AR97" s="74"/>
      <c r="AS97" s="78">
        <v>0</v>
      </c>
      <c r="AT97" s="79">
        <f>ROUND(SUM(AV97:AW97),2)</f>
        <v>0</v>
      </c>
      <c r="AU97" s="80">
        <f>'002 - Zdravotechnika'!P129</f>
        <v>472.15591000000001</v>
      </c>
      <c r="AV97" s="79">
        <f>'002 - Zdravotechnika'!J33</f>
        <v>0</v>
      </c>
      <c r="AW97" s="79">
        <f>'002 - Zdravotechnika'!J34</f>
        <v>0</v>
      </c>
      <c r="AX97" s="79">
        <f>'002 - Zdravotechnika'!J35</f>
        <v>0</v>
      </c>
      <c r="AY97" s="79">
        <f>'002 - Zdravotechnika'!J36</f>
        <v>0</v>
      </c>
      <c r="AZ97" s="79">
        <f>'002 - Zdravotechnika'!F33</f>
        <v>0</v>
      </c>
      <c r="BA97" s="79">
        <f>'002 - Zdravotechnika'!F34</f>
        <v>0</v>
      </c>
      <c r="BB97" s="79">
        <f>'002 - Zdravotechnika'!F35</f>
        <v>0</v>
      </c>
      <c r="BC97" s="79">
        <f>'002 - Zdravotechnika'!F36</f>
        <v>0</v>
      </c>
      <c r="BD97" s="81">
        <f>'002 - Zdravotechnika'!F37</f>
        <v>0</v>
      </c>
      <c r="BT97" s="82" t="s">
        <v>80</v>
      </c>
      <c r="BV97" s="82" t="s">
        <v>74</v>
      </c>
      <c r="BW97" s="82" t="s">
        <v>87</v>
      </c>
      <c r="BX97" s="82" t="s">
        <v>4</v>
      </c>
      <c r="CL97" s="82" t="s">
        <v>1</v>
      </c>
      <c r="CM97" s="82" t="s">
        <v>72</v>
      </c>
    </row>
    <row r="98" spans="1:91" s="7" customFormat="1" ht="16.5" customHeight="1">
      <c r="A98" s="73" t="s">
        <v>76</v>
      </c>
      <c r="B98" s="74"/>
      <c r="C98" s="75"/>
      <c r="D98" s="231" t="s">
        <v>88</v>
      </c>
      <c r="E98" s="231"/>
      <c r="F98" s="231"/>
      <c r="G98" s="231"/>
      <c r="H98" s="231"/>
      <c r="I98" s="76"/>
      <c r="J98" s="231" t="s">
        <v>89</v>
      </c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29">
        <f>'003 - UK, VZT'!J30</f>
        <v>0</v>
      </c>
      <c r="AH98" s="230"/>
      <c r="AI98" s="230"/>
      <c r="AJ98" s="230"/>
      <c r="AK98" s="230"/>
      <c r="AL98" s="230"/>
      <c r="AM98" s="230"/>
      <c r="AN98" s="229">
        <f>SUM(AG98,AT98)</f>
        <v>0</v>
      </c>
      <c r="AO98" s="230"/>
      <c r="AP98" s="230"/>
      <c r="AQ98" s="77" t="s">
        <v>79</v>
      </c>
      <c r="AR98" s="74"/>
      <c r="AS98" s="83">
        <v>0</v>
      </c>
      <c r="AT98" s="84">
        <f>ROUND(SUM(AV98:AW98),2)</f>
        <v>0</v>
      </c>
      <c r="AU98" s="85">
        <f>'003 - UK, VZT'!P131</f>
        <v>255.19577000000001</v>
      </c>
      <c r="AV98" s="84">
        <f>'003 - UK, VZT'!J33</f>
        <v>0</v>
      </c>
      <c r="AW98" s="84">
        <f>'003 - UK, VZT'!J34</f>
        <v>0</v>
      </c>
      <c r="AX98" s="84">
        <f>'003 - UK, VZT'!J35</f>
        <v>0</v>
      </c>
      <c r="AY98" s="84">
        <f>'003 - UK, VZT'!J36</f>
        <v>0</v>
      </c>
      <c r="AZ98" s="84">
        <f>'003 - UK, VZT'!F33</f>
        <v>0</v>
      </c>
      <c r="BA98" s="84">
        <f>'003 - UK, VZT'!F34</f>
        <v>0</v>
      </c>
      <c r="BB98" s="84">
        <f>'003 - UK, VZT'!F35</f>
        <v>0</v>
      </c>
      <c r="BC98" s="84">
        <f>'003 - UK, VZT'!F36</f>
        <v>0</v>
      </c>
      <c r="BD98" s="86">
        <f>'003 - UK, VZT'!F37</f>
        <v>0</v>
      </c>
      <c r="BT98" s="82" t="s">
        <v>80</v>
      </c>
      <c r="BV98" s="82" t="s">
        <v>74</v>
      </c>
      <c r="BW98" s="82" t="s">
        <v>90</v>
      </c>
      <c r="BX98" s="82" t="s">
        <v>4</v>
      </c>
      <c r="CL98" s="82" t="s">
        <v>1</v>
      </c>
      <c r="CM98" s="82" t="s">
        <v>72</v>
      </c>
    </row>
    <row r="99" spans="1:91" s="2" customFormat="1" ht="30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  <row r="100" spans="1:91" s="2" customFormat="1" ht="6.95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</sheetData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001 - Stavebná časť'!C2" display="/" xr:uid="{00000000-0004-0000-0000-000000000000}"/>
    <hyperlink ref="A96" location="'004 - Elektroinštalácia - Z3'!C2" display="/" xr:uid="{00000000-0004-0000-0000-000001000000}"/>
    <hyperlink ref="A97" location="'002 - Zdravotechnika'!C2" display="/" xr:uid="{00000000-0004-0000-0000-000002000000}"/>
    <hyperlink ref="A98" location="'003 - UK, VZT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8"/>
  <sheetViews>
    <sheetView tabSelected="1" zoomScale="85" zoomScaleNormal="85" workbookViewId="0">
      <selection activeCell="I8" sqref="I8"/>
    </sheetView>
  </sheetViews>
  <sheetFormatPr defaultRowHeight="12.75"/>
  <cols>
    <col min="1" max="1" width="19.1640625" style="207" customWidth="1"/>
    <col min="2" max="2" width="49.33203125" style="207" customWidth="1"/>
    <col min="3" max="3" width="35.6640625" style="207" customWidth="1"/>
    <col min="4" max="4" width="17.33203125" style="207" customWidth="1"/>
    <col min="5" max="5" width="16.6640625" style="207" customWidth="1"/>
    <col min="6" max="6" width="24.1640625" style="207" customWidth="1"/>
    <col min="7" max="7" width="17.5" style="207" hidden="1" customWidth="1"/>
    <col min="8" max="8" width="20.5" style="207" bestFit="1" customWidth="1"/>
    <col min="9" max="9" width="19.1640625" style="207" bestFit="1" customWidth="1"/>
    <col min="10" max="10" width="16.5" style="207" bestFit="1" customWidth="1"/>
    <col min="11" max="11" width="19.5" style="207" bestFit="1" customWidth="1"/>
    <col min="12" max="256" width="9.33203125" style="207"/>
    <col min="257" max="257" width="19.1640625" style="207" customWidth="1"/>
    <col min="258" max="258" width="49.33203125" style="207" customWidth="1"/>
    <col min="259" max="259" width="35.6640625" style="207" customWidth="1"/>
    <col min="260" max="260" width="17.33203125" style="207" customWidth="1"/>
    <col min="261" max="261" width="16.6640625" style="207" customWidth="1"/>
    <col min="262" max="262" width="24.1640625" style="207" customWidth="1"/>
    <col min="263" max="263" width="0" style="207" hidden="1" customWidth="1"/>
    <col min="264" max="264" width="20.5" style="207" bestFit="1" customWidth="1"/>
    <col min="265" max="265" width="19.1640625" style="207" bestFit="1" customWidth="1"/>
    <col min="266" max="266" width="16.5" style="207" bestFit="1" customWidth="1"/>
    <col min="267" max="267" width="19.5" style="207" bestFit="1" customWidth="1"/>
    <col min="268" max="512" width="9.33203125" style="207"/>
    <col min="513" max="513" width="19.1640625" style="207" customWidth="1"/>
    <col min="514" max="514" width="49.33203125" style="207" customWidth="1"/>
    <col min="515" max="515" width="35.6640625" style="207" customWidth="1"/>
    <col min="516" max="516" width="17.33203125" style="207" customWidth="1"/>
    <col min="517" max="517" width="16.6640625" style="207" customWidth="1"/>
    <col min="518" max="518" width="24.1640625" style="207" customWidth="1"/>
    <col min="519" max="519" width="0" style="207" hidden="1" customWidth="1"/>
    <col min="520" max="520" width="20.5" style="207" bestFit="1" customWidth="1"/>
    <col min="521" max="521" width="19.1640625" style="207" bestFit="1" customWidth="1"/>
    <col min="522" max="522" width="16.5" style="207" bestFit="1" customWidth="1"/>
    <col min="523" max="523" width="19.5" style="207" bestFit="1" customWidth="1"/>
    <col min="524" max="768" width="9.33203125" style="207"/>
    <col min="769" max="769" width="19.1640625" style="207" customWidth="1"/>
    <col min="770" max="770" width="49.33203125" style="207" customWidth="1"/>
    <col min="771" max="771" width="35.6640625" style="207" customWidth="1"/>
    <col min="772" max="772" width="17.33203125" style="207" customWidth="1"/>
    <col min="773" max="773" width="16.6640625" style="207" customWidth="1"/>
    <col min="774" max="774" width="24.1640625" style="207" customWidth="1"/>
    <col min="775" max="775" width="0" style="207" hidden="1" customWidth="1"/>
    <col min="776" max="776" width="20.5" style="207" bestFit="1" customWidth="1"/>
    <col min="777" max="777" width="19.1640625" style="207" bestFit="1" customWidth="1"/>
    <col min="778" max="778" width="16.5" style="207" bestFit="1" customWidth="1"/>
    <col min="779" max="779" width="19.5" style="207" bestFit="1" customWidth="1"/>
    <col min="780" max="1024" width="9.33203125" style="207"/>
    <col min="1025" max="1025" width="19.1640625" style="207" customWidth="1"/>
    <col min="1026" max="1026" width="49.33203125" style="207" customWidth="1"/>
    <col min="1027" max="1027" width="35.6640625" style="207" customWidth="1"/>
    <col min="1028" max="1028" width="17.33203125" style="207" customWidth="1"/>
    <col min="1029" max="1029" width="16.6640625" style="207" customWidth="1"/>
    <col min="1030" max="1030" width="24.1640625" style="207" customWidth="1"/>
    <col min="1031" max="1031" width="0" style="207" hidden="1" customWidth="1"/>
    <col min="1032" max="1032" width="20.5" style="207" bestFit="1" customWidth="1"/>
    <col min="1033" max="1033" width="19.1640625" style="207" bestFit="1" customWidth="1"/>
    <col min="1034" max="1034" width="16.5" style="207" bestFit="1" customWidth="1"/>
    <col min="1035" max="1035" width="19.5" style="207" bestFit="1" customWidth="1"/>
    <col min="1036" max="1280" width="9.33203125" style="207"/>
    <col min="1281" max="1281" width="19.1640625" style="207" customWidth="1"/>
    <col min="1282" max="1282" width="49.33203125" style="207" customWidth="1"/>
    <col min="1283" max="1283" width="35.6640625" style="207" customWidth="1"/>
    <col min="1284" max="1284" width="17.33203125" style="207" customWidth="1"/>
    <col min="1285" max="1285" width="16.6640625" style="207" customWidth="1"/>
    <col min="1286" max="1286" width="24.1640625" style="207" customWidth="1"/>
    <col min="1287" max="1287" width="0" style="207" hidden="1" customWidth="1"/>
    <col min="1288" max="1288" width="20.5" style="207" bestFit="1" customWidth="1"/>
    <col min="1289" max="1289" width="19.1640625" style="207" bestFit="1" customWidth="1"/>
    <col min="1290" max="1290" width="16.5" style="207" bestFit="1" customWidth="1"/>
    <col min="1291" max="1291" width="19.5" style="207" bestFit="1" customWidth="1"/>
    <col min="1292" max="1536" width="9.33203125" style="207"/>
    <col min="1537" max="1537" width="19.1640625" style="207" customWidth="1"/>
    <col min="1538" max="1538" width="49.33203125" style="207" customWidth="1"/>
    <col min="1539" max="1539" width="35.6640625" style="207" customWidth="1"/>
    <col min="1540" max="1540" width="17.33203125" style="207" customWidth="1"/>
    <col min="1541" max="1541" width="16.6640625" style="207" customWidth="1"/>
    <col min="1542" max="1542" width="24.1640625" style="207" customWidth="1"/>
    <col min="1543" max="1543" width="0" style="207" hidden="1" customWidth="1"/>
    <col min="1544" max="1544" width="20.5" style="207" bestFit="1" customWidth="1"/>
    <col min="1545" max="1545" width="19.1640625" style="207" bestFit="1" customWidth="1"/>
    <col min="1546" max="1546" width="16.5" style="207" bestFit="1" customWidth="1"/>
    <col min="1547" max="1547" width="19.5" style="207" bestFit="1" customWidth="1"/>
    <col min="1548" max="1792" width="9.33203125" style="207"/>
    <col min="1793" max="1793" width="19.1640625" style="207" customWidth="1"/>
    <col min="1794" max="1794" width="49.33203125" style="207" customWidth="1"/>
    <col min="1795" max="1795" width="35.6640625" style="207" customWidth="1"/>
    <col min="1796" max="1796" width="17.33203125" style="207" customWidth="1"/>
    <col min="1797" max="1797" width="16.6640625" style="207" customWidth="1"/>
    <col min="1798" max="1798" width="24.1640625" style="207" customWidth="1"/>
    <col min="1799" max="1799" width="0" style="207" hidden="1" customWidth="1"/>
    <col min="1800" max="1800" width="20.5" style="207" bestFit="1" customWidth="1"/>
    <col min="1801" max="1801" width="19.1640625" style="207" bestFit="1" customWidth="1"/>
    <col min="1802" max="1802" width="16.5" style="207" bestFit="1" customWidth="1"/>
    <col min="1803" max="1803" width="19.5" style="207" bestFit="1" customWidth="1"/>
    <col min="1804" max="2048" width="9.33203125" style="207"/>
    <col min="2049" max="2049" width="19.1640625" style="207" customWidth="1"/>
    <col min="2050" max="2050" width="49.33203125" style="207" customWidth="1"/>
    <col min="2051" max="2051" width="35.6640625" style="207" customWidth="1"/>
    <col min="2052" max="2052" width="17.33203125" style="207" customWidth="1"/>
    <col min="2053" max="2053" width="16.6640625" style="207" customWidth="1"/>
    <col min="2054" max="2054" width="24.1640625" style="207" customWidth="1"/>
    <col min="2055" max="2055" width="0" style="207" hidden="1" customWidth="1"/>
    <col min="2056" max="2056" width="20.5" style="207" bestFit="1" customWidth="1"/>
    <col min="2057" max="2057" width="19.1640625" style="207" bestFit="1" customWidth="1"/>
    <col min="2058" max="2058" width="16.5" style="207" bestFit="1" customWidth="1"/>
    <col min="2059" max="2059" width="19.5" style="207" bestFit="1" customWidth="1"/>
    <col min="2060" max="2304" width="9.33203125" style="207"/>
    <col min="2305" max="2305" width="19.1640625" style="207" customWidth="1"/>
    <col min="2306" max="2306" width="49.33203125" style="207" customWidth="1"/>
    <col min="2307" max="2307" width="35.6640625" style="207" customWidth="1"/>
    <col min="2308" max="2308" width="17.33203125" style="207" customWidth="1"/>
    <col min="2309" max="2309" width="16.6640625" style="207" customWidth="1"/>
    <col min="2310" max="2310" width="24.1640625" style="207" customWidth="1"/>
    <col min="2311" max="2311" width="0" style="207" hidden="1" customWidth="1"/>
    <col min="2312" max="2312" width="20.5" style="207" bestFit="1" customWidth="1"/>
    <col min="2313" max="2313" width="19.1640625" style="207" bestFit="1" customWidth="1"/>
    <col min="2314" max="2314" width="16.5" style="207" bestFit="1" customWidth="1"/>
    <col min="2315" max="2315" width="19.5" style="207" bestFit="1" customWidth="1"/>
    <col min="2316" max="2560" width="9.33203125" style="207"/>
    <col min="2561" max="2561" width="19.1640625" style="207" customWidth="1"/>
    <col min="2562" max="2562" width="49.33203125" style="207" customWidth="1"/>
    <col min="2563" max="2563" width="35.6640625" style="207" customWidth="1"/>
    <col min="2564" max="2564" width="17.33203125" style="207" customWidth="1"/>
    <col min="2565" max="2565" width="16.6640625" style="207" customWidth="1"/>
    <col min="2566" max="2566" width="24.1640625" style="207" customWidth="1"/>
    <col min="2567" max="2567" width="0" style="207" hidden="1" customWidth="1"/>
    <col min="2568" max="2568" width="20.5" style="207" bestFit="1" customWidth="1"/>
    <col min="2569" max="2569" width="19.1640625" style="207" bestFit="1" customWidth="1"/>
    <col min="2570" max="2570" width="16.5" style="207" bestFit="1" customWidth="1"/>
    <col min="2571" max="2571" width="19.5" style="207" bestFit="1" customWidth="1"/>
    <col min="2572" max="2816" width="9.33203125" style="207"/>
    <col min="2817" max="2817" width="19.1640625" style="207" customWidth="1"/>
    <col min="2818" max="2818" width="49.33203125" style="207" customWidth="1"/>
    <col min="2819" max="2819" width="35.6640625" style="207" customWidth="1"/>
    <col min="2820" max="2820" width="17.33203125" style="207" customWidth="1"/>
    <col min="2821" max="2821" width="16.6640625" style="207" customWidth="1"/>
    <col min="2822" max="2822" width="24.1640625" style="207" customWidth="1"/>
    <col min="2823" max="2823" width="0" style="207" hidden="1" customWidth="1"/>
    <col min="2824" max="2824" width="20.5" style="207" bestFit="1" customWidth="1"/>
    <col min="2825" max="2825" width="19.1640625" style="207" bestFit="1" customWidth="1"/>
    <col min="2826" max="2826" width="16.5" style="207" bestFit="1" customWidth="1"/>
    <col min="2827" max="2827" width="19.5" style="207" bestFit="1" customWidth="1"/>
    <col min="2828" max="3072" width="9.33203125" style="207"/>
    <col min="3073" max="3073" width="19.1640625" style="207" customWidth="1"/>
    <col min="3074" max="3074" width="49.33203125" style="207" customWidth="1"/>
    <col min="3075" max="3075" width="35.6640625" style="207" customWidth="1"/>
    <col min="3076" max="3076" width="17.33203125" style="207" customWidth="1"/>
    <col min="3077" max="3077" width="16.6640625" style="207" customWidth="1"/>
    <col min="3078" max="3078" width="24.1640625" style="207" customWidth="1"/>
    <col min="3079" max="3079" width="0" style="207" hidden="1" customWidth="1"/>
    <col min="3080" max="3080" width="20.5" style="207" bestFit="1" customWidth="1"/>
    <col min="3081" max="3081" width="19.1640625" style="207" bestFit="1" customWidth="1"/>
    <col min="3082" max="3082" width="16.5" style="207" bestFit="1" customWidth="1"/>
    <col min="3083" max="3083" width="19.5" style="207" bestFit="1" customWidth="1"/>
    <col min="3084" max="3328" width="9.33203125" style="207"/>
    <col min="3329" max="3329" width="19.1640625" style="207" customWidth="1"/>
    <col min="3330" max="3330" width="49.33203125" style="207" customWidth="1"/>
    <col min="3331" max="3331" width="35.6640625" style="207" customWidth="1"/>
    <col min="3332" max="3332" width="17.33203125" style="207" customWidth="1"/>
    <col min="3333" max="3333" width="16.6640625" style="207" customWidth="1"/>
    <col min="3334" max="3334" width="24.1640625" style="207" customWidth="1"/>
    <col min="3335" max="3335" width="0" style="207" hidden="1" customWidth="1"/>
    <col min="3336" max="3336" width="20.5" style="207" bestFit="1" customWidth="1"/>
    <col min="3337" max="3337" width="19.1640625" style="207" bestFit="1" customWidth="1"/>
    <col min="3338" max="3338" width="16.5" style="207" bestFit="1" customWidth="1"/>
    <col min="3339" max="3339" width="19.5" style="207" bestFit="1" customWidth="1"/>
    <col min="3340" max="3584" width="9.33203125" style="207"/>
    <col min="3585" max="3585" width="19.1640625" style="207" customWidth="1"/>
    <col min="3586" max="3586" width="49.33203125" style="207" customWidth="1"/>
    <col min="3587" max="3587" width="35.6640625" style="207" customWidth="1"/>
    <col min="3588" max="3588" width="17.33203125" style="207" customWidth="1"/>
    <col min="3589" max="3589" width="16.6640625" style="207" customWidth="1"/>
    <col min="3590" max="3590" width="24.1640625" style="207" customWidth="1"/>
    <col min="3591" max="3591" width="0" style="207" hidden="1" customWidth="1"/>
    <col min="3592" max="3592" width="20.5" style="207" bestFit="1" customWidth="1"/>
    <col min="3593" max="3593" width="19.1640625" style="207" bestFit="1" customWidth="1"/>
    <col min="3594" max="3594" width="16.5" style="207" bestFit="1" customWidth="1"/>
    <col min="3595" max="3595" width="19.5" style="207" bestFit="1" customWidth="1"/>
    <col min="3596" max="3840" width="9.33203125" style="207"/>
    <col min="3841" max="3841" width="19.1640625" style="207" customWidth="1"/>
    <col min="3842" max="3842" width="49.33203125" style="207" customWidth="1"/>
    <col min="3843" max="3843" width="35.6640625" style="207" customWidth="1"/>
    <col min="3844" max="3844" width="17.33203125" style="207" customWidth="1"/>
    <col min="3845" max="3845" width="16.6640625" style="207" customWidth="1"/>
    <col min="3846" max="3846" width="24.1640625" style="207" customWidth="1"/>
    <col min="3847" max="3847" width="0" style="207" hidden="1" customWidth="1"/>
    <col min="3848" max="3848" width="20.5" style="207" bestFit="1" customWidth="1"/>
    <col min="3849" max="3849" width="19.1640625" style="207" bestFit="1" customWidth="1"/>
    <col min="3850" max="3850" width="16.5" style="207" bestFit="1" customWidth="1"/>
    <col min="3851" max="3851" width="19.5" style="207" bestFit="1" customWidth="1"/>
    <col min="3852" max="4096" width="9.33203125" style="207"/>
    <col min="4097" max="4097" width="19.1640625" style="207" customWidth="1"/>
    <col min="4098" max="4098" width="49.33203125" style="207" customWidth="1"/>
    <col min="4099" max="4099" width="35.6640625" style="207" customWidth="1"/>
    <col min="4100" max="4100" width="17.33203125" style="207" customWidth="1"/>
    <col min="4101" max="4101" width="16.6640625" style="207" customWidth="1"/>
    <col min="4102" max="4102" width="24.1640625" style="207" customWidth="1"/>
    <col min="4103" max="4103" width="0" style="207" hidden="1" customWidth="1"/>
    <col min="4104" max="4104" width="20.5" style="207" bestFit="1" customWidth="1"/>
    <col min="4105" max="4105" width="19.1640625" style="207" bestFit="1" customWidth="1"/>
    <col min="4106" max="4106" width="16.5" style="207" bestFit="1" customWidth="1"/>
    <col min="4107" max="4107" width="19.5" style="207" bestFit="1" customWidth="1"/>
    <col min="4108" max="4352" width="9.33203125" style="207"/>
    <col min="4353" max="4353" width="19.1640625" style="207" customWidth="1"/>
    <col min="4354" max="4354" width="49.33203125" style="207" customWidth="1"/>
    <col min="4355" max="4355" width="35.6640625" style="207" customWidth="1"/>
    <col min="4356" max="4356" width="17.33203125" style="207" customWidth="1"/>
    <col min="4357" max="4357" width="16.6640625" style="207" customWidth="1"/>
    <col min="4358" max="4358" width="24.1640625" style="207" customWidth="1"/>
    <col min="4359" max="4359" width="0" style="207" hidden="1" customWidth="1"/>
    <col min="4360" max="4360" width="20.5" style="207" bestFit="1" customWidth="1"/>
    <col min="4361" max="4361" width="19.1640625" style="207" bestFit="1" customWidth="1"/>
    <col min="4362" max="4362" width="16.5" style="207" bestFit="1" customWidth="1"/>
    <col min="4363" max="4363" width="19.5" style="207" bestFit="1" customWidth="1"/>
    <col min="4364" max="4608" width="9.33203125" style="207"/>
    <col min="4609" max="4609" width="19.1640625" style="207" customWidth="1"/>
    <col min="4610" max="4610" width="49.33203125" style="207" customWidth="1"/>
    <col min="4611" max="4611" width="35.6640625" style="207" customWidth="1"/>
    <col min="4612" max="4612" width="17.33203125" style="207" customWidth="1"/>
    <col min="4613" max="4613" width="16.6640625" style="207" customWidth="1"/>
    <col min="4614" max="4614" width="24.1640625" style="207" customWidth="1"/>
    <col min="4615" max="4615" width="0" style="207" hidden="1" customWidth="1"/>
    <col min="4616" max="4616" width="20.5" style="207" bestFit="1" customWidth="1"/>
    <col min="4617" max="4617" width="19.1640625" style="207" bestFit="1" customWidth="1"/>
    <col min="4618" max="4618" width="16.5" style="207" bestFit="1" customWidth="1"/>
    <col min="4619" max="4619" width="19.5" style="207" bestFit="1" customWidth="1"/>
    <col min="4620" max="4864" width="9.33203125" style="207"/>
    <col min="4865" max="4865" width="19.1640625" style="207" customWidth="1"/>
    <col min="4866" max="4866" width="49.33203125" style="207" customWidth="1"/>
    <col min="4867" max="4867" width="35.6640625" style="207" customWidth="1"/>
    <col min="4868" max="4868" width="17.33203125" style="207" customWidth="1"/>
    <col min="4869" max="4869" width="16.6640625" style="207" customWidth="1"/>
    <col min="4870" max="4870" width="24.1640625" style="207" customWidth="1"/>
    <col min="4871" max="4871" width="0" style="207" hidden="1" customWidth="1"/>
    <col min="4872" max="4872" width="20.5" style="207" bestFit="1" customWidth="1"/>
    <col min="4873" max="4873" width="19.1640625" style="207" bestFit="1" customWidth="1"/>
    <col min="4874" max="4874" width="16.5" style="207" bestFit="1" customWidth="1"/>
    <col min="4875" max="4875" width="19.5" style="207" bestFit="1" customWidth="1"/>
    <col min="4876" max="5120" width="9.33203125" style="207"/>
    <col min="5121" max="5121" width="19.1640625" style="207" customWidth="1"/>
    <col min="5122" max="5122" width="49.33203125" style="207" customWidth="1"/>
    <col min="5123" max="5123" width="35.6640625" style="207" customWidth="1"/>
    <col min="5124" max="5124" width="17.33203125" style="207" customWidth="1"/>
    <col min="5125" max="5125" width="16.6640625" style="207" customWidth="1"/>
    <col min="5126" max="5126" width="24.1640625" style="207" customWidth="1"/>
    <col min="5127" max="5127" width="0" style="207" hidden="1" customWidth="1"/>
    <col min="5128" max="5128" width="20.5" style="207" bestFit="1" customWidth="1"/>
    <col min="5129" max="5129" width="19.1640625" style="207" bestFit="1" customWidth="1"/>
    <col min="5130" max="5130" width="16.5" style="207" bestFit="1" customWidth="1"/>
    <col min="5131" max="5131" width="19.5" style="207" bestFit="1" customWidth="1"/>
    <col min="5132" max="5376" width="9.33203125" style="207"/>
    <col min="5377" max="5377" width="19.1640625" style="207" customWidth="1"/>
    <col min="5378" max="5378" width="49.33203125" style="207" customWidth="1"/>
    <col min="5379" max="5379" width="35.6640625" style="207" customWidth="1"/>
    <col min="5380" max="5380" width="17.33203125" style="207" customWidth="1"/>
    <col min="5381" max="5381" width="16.6640625" style="207" customWidth="1"/>
    <col min="5382" max="5382" width="24.1640625" style="207" customWidth="1"/>
    <col min="5383" max="5383" width="0" style="207" hidden="1" customWidth="1"/>
    <col min="5384" max="5384" width="20.5" style="207" bestFit="1" customWidth="1"/>
    <col min="5385" max="5385" width="19.1640625" style="207" bestFit="1" customWidth="1"/>
    <col min="5386" max="5386" width="16.5" style="207" bestFit="1" customWidth="1"/>
    <col min="5387" max="5387" width="19.5" style="207" bestFit="1" customWidth="1"/>
    <col min="5388" max="5632" width="9.33203125" style="207"/>
    <col min="5633" max="5633" width="19.1640625" style="207" customWidth="1"/>
    <col min="5634" max="5634" width="49.33203125" style="207" customWidth="1"/>
    <col min="5635" max="5635" width="35.6640625" style="207" customWidth="1"/>
    <col min="5636" max="5636" width="17.33203125" style="207" customWidth="1"/>
    <col min="5637" max="5637" width="16.6640625" style="207" customWidth="1"/>
    <col min="5638" max="5638" width="24.1640625" style="207" customWidth="1"/>
    <col min="5639" max="5639" width="0" style="207" hidden="1" customWidth="1"/>
    <col min="5640" max="5640" width="20.5" style="207" bestFit="1" customWidth="1"/>
    <col min="5641" max="5641" width="19.1640625" style="207" bestFit="1" customWidth="1"/>
    <col min="5642" max="5642" width="16.5" style="207" bestFit="1" customWidth="1"/>
    <col min="5643" max="5643" width="19.5" style="207" bestFit="1" customWidth="1"/>
    <col min="5644" max="5888" width="9.33203125" style="207"/>
    <col min="5889" max="5889" width="19.1640625" style="207" customWidth="1"/>
    <col min="5890" max="5890" width="49.33203125" style="207" customWidth="1"/>
    <col min="5891" max="5891" width="35.6640625" style="207" customWidth="1"/>
    <col min="5892" max="5892" width="17.33203125" style="207" customWidth="1"/>
    <col min="5893" max="5893" width="16.6640625" style="207" customWidth="1"/>
    <col min="5894" max="5894" width="24.1640625" style="207" customWidth="1"/>
    <col min="5895" max="5895" width="0" style="207" hidden="1" customWidth="1"/>
    <col min="5896" max="5896" width="20.5" style="207" bestFit="1" customWidth="1"/>
    <col min="5897" max="5897" width="19.1640625" style="207" bestFit="1" customWidth="1"/>
    <col min="5898" max="5898" width="16.5" style="207" bestFit="1" customWidth="1"/>
    <col min="5899" max="5899" width="19.5" style="207" bestFit="1" customWidth="1"/>
    <col min="5900" max="6144" width="9.33203125" style="207"/>
    <col min="6145" max="6145" width="19.1640625" style="207" customWidth="1"/>
    <col min="6146" max="6146" width="49.33203125" style="207" customWidth="1"/>
    <col min="6147" max="6147" width="35.6640625" style="207" customWidth="1"/>
    <col min="6148" max="6148" width="17.33203125" style="207" customWidth="1"/>
    <col min="6149" max="6149" width="16.6640625" style="207" customWidth="1"/>
    <col min="6150" max="6150" width="24.1640625" style="207" customWidth="1"/>
    <col min="6151" max="6151" width="0" style="207" hidden="1" customWidth="1"/>
    <col min="6152" max="6152" width="20.5" style="207" bestFit="1" customWidth="1"/>
    <col min="6153" max="6153" width="19.1640625" style="207" bestFit="1" customWidth="1"/>
    <col min="6154" max="6154" width="16.5" style="207" bestFit="1" customWidth="1"/>
    <col min="6155" max="6155" width="19.5" style="207" bestFit="1" customWidth="1"/>
    <col min="6156" max="6400" width="9.33203125" style="207"/>
    <col min="6401" max="6401" width="19.1640625" style="207" customWidth="1"/>
    <col min="6402" max="6402" width="49.33203125" style="207" customWidth="1"/>
    <col min="6403" max="6403" width="35.6640625" style="207" customWidth="1"/>
    <col min="6404" max="6404" width="17.33203125" style="207" customWidth="1"/>
    <col min="6405" max="6405" width="16.6640625" style="207" customWidth="1"/>
    <col min="6406" max="6406" width="24.1640625" style="207" customWidth="1"/>
    <col min="6407" max="6407" width="0" style="207" hidden="1" customWidth="1"/>
    <col min="6408" max="6408" width="20.5" style="207" bestFit="1" customWidth="1"/>
    <col min="6409" max="6409" width="19.1640625" style="207" bestFit="1" customWidth="1"/>
    <col min="6410" max="6410" width="16.5" style="207" bestFit="1" customWidth="1"/>
    <col min="6411" max="6411" width="19.5" style="207" bestFit="1" customWidth="1"/>
    <col min="6412" max="6656" width="9.33203125" style="207"/>
    <col min="6657" max="6657" width="19.1640625" style="207" customWidth="1"/>
    <col min="6658" max="6658" width="49.33203125" style="207" customWidth="1"/>
    <col min="6659" max="6659" width="35.6640625" style="207" customWidth="1"/>
    <col min="6660" max="6660" width="17.33203125" style="207" customWidth="1"/>
    <col min="6661" max="6661" width="16.6640625" style="207" customWidth="1"/>
    <col min="6662" max="6662" width="24.1640625" style="207" customWidth="1"/>
    <col min="6663" max="6663" width="0" style="207" hidden="1" customWidth="1"/>
    <col min="6664" max="6664" width="20.5" style="207" bestFit="1" customWidth="1"/>
    <col min="6665" max="6665" width="19.1640625" style="207" bestFit="1" customWidth="1"/>
    <col min="6666" max="6666" width="16.5" style="207" bestFit="1" customWidth="1"/>
    <col min="6667" max="6667" width="19.5" style="207" bestFit="1" customWidth="1"/>
    <col min="6668" max="6912" width="9.33203125" style="207"/>
    <col min="6913" max="6913" width="19.1640625" style="207" customWidth="1"/>
    <col min="6914" max="6914" width="49.33203125" style="207" customWidth="1"/>
    <col min="6915" max="6915" width="35.6640625" style="207" customWidth="1"/>
    <col min="6916" max="6916" width="17.33203125" style="207" customWidth="1"/>
    <col min="6917" max="6917" width="16.6640625" style="207" customWidth="1"/>
    <col min="6918" max="6918" width="24.1640625" style="207" customWidth="1"/>
    <col min="6919" max="6919" width="0" style="207" hidden="1" customWidth="1"/>
    <col min="6920" max="6920" width="20.5" style="207" bestFit="1" customWidth="1"/>
    <col min="6921" max="6921" width="19.1640625" style="207" bestFit="1" customWidth="1"/>
    <col min="6922" max="6922" width="16.5" style="207" bestFit="1" customWidth="1"/>
    <col min="6923" max="6923" width="19.5" style="207" bestFit="1" customWidth="1"/>
    <col min="6924" max="7168" width="9.33203125" style="207"/>
    <col min="7169" max="7169" width="19.1640625" style="207" customWidth="1"/>
    <col min="7170" max="7170" width="49.33203125" style="207" customWidth="1"/>
    <col min="7171" max="7171" width="35.6640625" style="207" customWidth="1"/>
    <col min="7172" max="7172" width="17.33203125" style="207" customWidth="1"/>
    <col min="7173" max="7173" width="16.6640625" style="207" customWidth="1"/>
    <col min="7174" max="7174" width="24.1640625" style="207" customWidth="1"/>
    <col min="7175" max="7175" width="0" style="207" hidden="1" customWidth="1"/>
    <col min="7176" max="7176" width="20.5" style="207" bestFit="1" customWidth="1"/>
    <col min="7177" max="7177" width="19.1640625" style="207" bestFit="1" customWidth="1"/>
    <col min="7178" max="7178" width="16.5" style="207" bestFit="1" customWidth="1"/>
    <col min="7179" max="7179" width="19.5" style="207" bestFit="1" customWidth="1"/>
    <col min="7180" max="7424" width="9.33203125" style="207"/>
    <col min="7425" max="7425" width="19.1640625" style="207" customWidth="1"/>
    <col min="7426" max="7426" width="49.33203125" style="207" customWidth="1"/>
    <col min="7427" max="7427" width="35.6640625" style="207" customWidth="1"/>
    <col min="7428" max="7428" width="17.33203125" style="207" customWidth="1"/>
    <col min="7429" max="7429" width="16.6640625" style="207" customWidth="1"/>
    <col min="7430" max="7430" width="24.1640625" style="207" customWidth="1"/>
    <col min="7431" max="7431" width="0" style="207" hidden="1" customWidth="1"/>
    <col min="7432" max="7432" width="20.5" style="207" bestFit="1" customWidth="1"/>
    <col min="7433" max="7433" width="19.1640625" style="207" bestFit="1" customWidth="1"/>
    <col min="7434" max="7434" width="16.5" style="207" bestFit="1" customWidth="1"/>
    <col min="7435" max="7435" width="19.5" style="207" bestFit="1" customWidth="1"/>
    <col min="7436" max="7680" width="9.33203125" style="207"/>
    <col min="7681" max="7681" width="19.1640625" style="207" customWidth="1"/>
    <col min="7682" max="7682" width="49.33203125" style="207" customWidth="1"/>
    <col min="7683" max="7683" width="35.6640625" style="207" customWidth="1"/>
    <col min="7684" max="7684" width="17.33203125" style="207" customWidth="1"/>
    <col min="7685" max="7685" width="16.6640625" style="207" customWidth="1"/>
    <col min="7686" max="7686" width="24.1640625" style="207" customWidth="1"/>
    <col min="7687" max="7687" width="0" style="207" hidden="1" customWidth="1"/>
    <col min="7688" max="7688" width="20.5" style="207" bestFit="1" customWidth="1"/>
    <col min="7689" max="7689" width="19.1640625" style="207" bestFit="1" customWidth="1"/>
    <col min="7690" max="7690" width="16.5" style="207" bestFit="1" customWidth="1"/>
    <col min="7691" max="7691" width="19.5" style="207" bestFit="1" customWidth="1"/>
    <col min="7692" max="7936" width="9.33203125" style="207"/>
    <col min="7937" max="7937" width="19.1640625" style="207" customWidth="1"/>
    <col min="7938" max="7938" width="49.33203125" style="207" customWidth="1"/>
    <col min="7939" max="7939" width="35.6640625" style="207" customWidth="1"/>
    <col min="7940" max="7940" width="17.33203125" style="207" customWidth="1"/>
    <col min="7941" max="7941" width="16.6640625" style="207" customWidth="1"/>
    <col min="7942" max="7942" width="24.1640625" style="207" customWidth="1"/>
    <col min="7943" max="7943" width="0" style="207" hidden="1" customWidth="1"/>
    <col min="7944" max="7944" width="20.5" style="207" bestFit="1" customWidth="1"/>
    <col min="7945" max="7945" width="19.1640625" style="207" bestFit="1" customWidth="1"/>
    <col min="7946" max="7946" width="16.5" style="207" bestFit="1" customWidth="1"/>
    <col min="7947" max="7947" width="19.5" style="207" bestFit="1" customWidth="1"/>
    <col min="7948" max="8192" width="9.33203125" style="207"/>
    <col min="8193" max="8193" width="19.1640625" style="207" customWidth="1"/>
    <col min="8194" max="8194" width="49.33203125" style="207" customWidth="1"/>
    <col min="8195" max="8195" width="35.6640625" style="207" customWidth="1"/>
    <col min="8196" max="8196" width="17.33203125" style="207" customWidth="1"/>
    <col min="8197" max="8197" width="16.6640625" style="207" customWidth="1"/>
    <col min="8198" max="8198" width="24.1640625" style="207" customWidth="1"/>
    <col min="8199" max="8199" width="0" style="207" hidden="1" customWidth="1"/>
    <col min="8200" max="8200" width="20.5" style="207" bestFit="1" customWidth="1"/>
    <col min="8201" max="8201" width="19.1640625" style="207" bestFit="1" customWidth="1"/>
    <col min="8202" max="8202" width="16.5" style="207" bestFit="1" customWidth="1"/>
    <col min="8203" max="8203" width="19.5" style="207" bestFit="1" customWidth="1"/>
    <col min="8204" max="8448" width="9.33203125" style="207"/>
    <col min="8449" max="8449" width="19.1640625" style="207" customWidth="1"/>
    <col min="8450" max="8450" width="49.33203125" style="207" customWidth="1"/>
    <col min="8451" max="8451" width="35.6640625" style="207" customWidth="1"/>
    <col min="8452" max="8452" width="17.33203125" style="207" customWidth="1"/>
    <col min="8453" max="8453" width="16.6640625" style="207" customWidth="1"/>
    <col min="8454" max="8454" width="24.1640625" style="207" customWidth="1"/>
    <col min="8455" max="8455" width="0" style="207" hidden="1" customWidth="1"/>
    <col min="8456" max="8456" width="20.5" style="207" bestFit="1" customWidth="1"/>
    <col min="8457" max="8457" width="19.1640625" style="207" bestFit="1" customWidth="1"/>
    <col min="8458" max="8458" width="16.5" style="207" bestFit="1" customWidth="1"/>
    <col min="8459" max="8459" width="19.5" style="207" bestFit="1" customWidth="1"/>
    <col min="8460" max="8704" width="9.33203125" style="207"/>
    <col min="8705" max="8705" width="19.1640625" style="207" customWidth="1"/>
    <col min="8706" max="8706" width="49.33203125" style="207" customWidth="1"/>
    <col min="8707" max="8707" width="35.6640625" style="207" customWidth="1"/>
    <col min="8708" max="8708" width="17.33203125" style="207" customWidth="1"/>
    <col min="8709" max="8709" width="16.6640625" style="207" customWidth="1"/>
    <col min="8710" max="8710" width="24.1640625" style="207" customWidth="1"/>
    <col min="8711" max="8711" width="0" style="207" hidden="1" customWidth="1"/>
    <col min="8712" max="8712" width="20.5" style="207" bestFit="1" customWidth="1"/>
    <col min="8713" max="8713" width="19.1640625" style="207" bestFit="1" customWidth="1"/>
    <col min="8714" max="8714" width="16.5" style="207" bestFit="1" customWidth="1"/>
    <col min="8715" max="8715" width="19.5" style="207" bestFit="1" customWidth="1"/>
    <col min="8716" max="8960" width="9.33203125" style="207"/>
    <col min="8961" max="8961" width="19.1640625" style="207" customWidth="1"/>
    <col min="8962" max="8962" width="49.33203125" style="207" customWidth="1"/>
    <col min="8963" max="8963" width="35.6640625" style="207" customWidth="1"/>
    <col min="8964" max="8964" width="17.33203125" style="207" customWidth="1"/>
    <col min="8965" max="8965" width="16.6640625" style="207" customWidth="1"/>
    <col min="8966" max="8966" width="24.1640625" style="207" customWidth="1"/>
    <col min="8967" max="8967" width="0" style="207" hidden="1" customWidth="1"/>
    <col min="8968" max="8968" width="20.5" style="207" bestFit="1" customWidth="1"/>
    <col min="8969" max="8969" width="19.1640625" style="207" bestFit="1" customWidth="1"/>
    <col min="8970" max="8970" width="16.5" style="207" bestFit="1" customWidth="1"/>
    <col min="8971" max="8971" width="19.5" style="207" bestFit="1" customWidth="1"/>
    <col min="8972" max="9216" width="9.33203125" style="207"/>
    <col min="9217" max="9217" width="19.1640625" style="207" customWidth="1"/>
    <col min="9218" max="9218" width="49.33203125" style="207" customWidth="1"/>
    <col min="9219" max="9219" width="35.6640625" style="207" customWidth="1"/>
    <col min="9220" max="9220" width="17.33203125" style="207" customWidth="1"/>
    <col min="9221" max="9221" width="16.6640625" style="207" customWidth="1"/>
    <col min="9222" max="9222" width="24.1640625" style="207" customWidth="1"/>
    <col min="9223" max="9223" width="0" style="207" hidden="1" customWidth="1"/>
    <col min="9224" max="9224" width="20.5" style="207" bestFit="1" customWidth="1"/>
    <col min="9225" max="9225" width="19.1640625" style="207" bestFit="1" customWidth="1"/>
    <col min="9226" max="9226" width="16.5" style="207" bestFit="1" customWidth="1"/>
    <col min="9227" max="9227" width="19.5" style="207" bestFit="1" customWidth="1"/>
    <col min="9228" max="9472" width="9.33203125" style="207"/>
    <col min="9473" max="9473" width="19.1640625" style="207" customWidth="1"/>
    <col min="9474" max="9474" width="49.33203125" style="207" customWidth="1"/>
    <col min="9475" max="9475" width="35.6640625" style="207" customWidth="1"/>
    <col min="9476" max="9476" width="17.33203125" style="207" customWidth="1"/>
    <col min="9477" max="9477" width="16.6640625" style="207" customWidth="1"/>
    <col min="9478" max="9478" width="24.1640625" style="207" customWidth="1"/>
    <col min="9479" max="9479" width="0" style="207" hidden="1" customWidth="1"/>
    <col min="9480" max="9480" width="20.5" style="207" bestFit="1" customWidth="1"/>
    <col min="9481" max="9481" width="19.1640625" style="207" bestFit="1" customWidth="1"/>
    <col min="9482" max="9482" width="16.5" style="207" bestFit="1" customWidth="1"/>
    <col min="9483" max="9483" width="19.5" style="207" bestFit="1" customWidth="1"/>
    <col min="9484" max="9728" width="9.33203125" style="207"/>
    <col min="9729" max="9729" width="19.1640625" style="207" customWidth="1"/>
    <col min="9730" max="9730" width="49.33203125" style="207" customWidth="1"/>
    <col min="9731" max="9731" width="35.6640625" style="207" customWidth="1"/>
    <col min="9732" max="9732" width="17.33203125" style="207" customWidth="1"/>
    <col min="9733" max="9733" width="16.6640625" style="207" customWidth="1"/>
    <col min="9734" max="9734" width="24.1640625" style="207" customWidth="1"/>
    <col min="9735" max="9735" width="0" style="207" hidden="1" customWidth="1"/>
    <col min="9736" max="9736" width="20.5" style="207" bestFit="1" customWidth="1"/>
    <col min="9737" max="9737" width="19.1640625" style="207" bestFit="1" customWidth="1"/>
    <col min="9738" max="9738" width="16.5" style="207" bestFit="1" customWidth="1"/>
    <col min="9739" max="9739" width="19.5" style="207" bestFit="1" customWidth="1"/>
    <col min="9740" max="9984" width="9.33203125" style="207"/>
    <col min="9985" max="9985" width="19.1640625" style="207" customWidth="1"/>
    <col min="9986" max="9986" width="49.33203125" style="207" customWidth="1"/>
    <col min="9987" max="9987" width="35.6640625" style="207" customWidth="1"/>
    <col min="9988" max="9988" width="17.33203125" style="207" customWidth="1"/>
    <col min="9989" max="9989" width="16.6640625" style="207" customWidth="1"/>
    <col min="9990" max="9990" width="24.1640625" style="207" customWidth="1"/>
    <col min="9991" max="9991" width="0" style="207" hidden="1" customWidth="1"/>
    <col min="9992" max="9992" width="20.5" style="207" bestFit="1" customWidth="1"/>
    <col min="9993" max="9993" width="19.1640625" style="207" bestFit="1" customWidth="1"/>
    <col min="9994" max="9994" width="16.5" style="207" bestFit="1" customWidth="1"/>
    <col min="9995" max="9995" width="19.5" style="207" bestFit="1" customWidth="1"/>
    <col min="9996" max="10240" width="9.33203125" style="207"/>
    <col min="10241" max="10241" width="19.1640625" style="207" customWidth="1"/>
    <col min="10242" max="10242" width="49.33203125" style="207" customWidth="1"/>
    <col min="10243" max="10243" width="35.6640625" style="207" customWidth="1"/>
    <col min="10244" max="10244" width="17.33203125" style="207" customWidth="1"/>
    <col min="10245" max="10245" width="16.6640625" style="207" customWidth="1"/>
    <col min="10246" max="10246" width="24.1640625" style="207" customWidth="1"/>
    <col min="10247" max="10247" width="0" style="207" hidden="1" customWidth="1"/>
    <col min="10248" max="10248" width="20.5" style="207" bestFit="1" customWidth="1"/>
    <col min="10249" max="10249" width="19.1640625" style="207" bestFit="1" customWidth="1"/>
    <col min="10250" max="10250" width="16.5" style="207" bestFit="1" customWidth="1"/>
    <col min="10251" max="10251" width="19.5" style="207" bestFit="1" customWidth="1"/>
    <col min="10252" max="10496" width="9.33203125" style="207"/>
    <col min="10497" max="10497" width="19.1640625" style="207" customWidth="1"/>
    <col min="10498" max="10498" width="49.33203125" style="207" customWidth="1"/>
    <col min="10499" max="10499" width="35.6640625" style="207" customWidth="1"/>
    <col min="10500" max="10500" width="17.33203125" style="207" customWidth="1"/>
    <col min="10501" max="10501" width="16.6640625" style="207" customWidth="1"/>
    <col min="10502" max="10502" width="24.1640625" style="207" customWidth="1"/>
    <col min="10503" max="10503" width="0" style="207" hidden="1" customWidth="1"/>
    <col min="10504" max="10504" width="20.5" style="207" bestFit="1" customWidth="1"/>
    <col min="10505" max="10505" width="19.1640625" style="207" bestFit="1" customWidth="1"/>
    <col min="10506" max="10506" width="16.5" style="207" bestFit="1" customWidth="1"/>
    <col min="10507" max="10507" width="19.5" style="207" bestFit="1" customWidth="1"/>
    <col min="10508" max="10752" width="9.33203125" style="207"/>
    <col min="10753" max="10753" width="19.1640625" style="207" customWidth="1"/>
    <col min="10754" max="10754" width="49.33203125" style="207" customWidth="1"/>
    <col min="10755" max="10755" width="35.6640625" style="207" customWidth="1"/>
    <col min="10756" max="10756" width="17.33203125" style="207" customWidth="1"/>
    <col min="10757" max="10757" width="16.6640625" style="207" customWidth="1"/>
    <col min="10758" max="10758" width="24.1640625" style="207" customWidth="1"/>
    <col min="10759" max="10759" width="0" style="207" hidden="1" customWidth="1"/>
    <col min="10760" max="10760" width="20.5" style="207" bestFit="1" customWidth="1"/>
    <col min="10761" max="10761" width="19.1640625" style="207" bestFit="1" customWidth="1"/>
    <col min="10762" max="10762" width="16.5" style="207" bestFit="1" customWidth="1"/>
    <col min="10763" max="10763" width="19.5" style="207" bestFit="1" customWidth="1"/>
    <col min="10764" max="11008" width="9.33203125" style="207"/>
    <col min="11009" max="11009" width="19.1640625" style="207" customWidth="1"/>
    <col min="11010" max="11010" width="49.33203125" style="207" customWidth="1"/>
    <col min="11011" max="11011" width="35.6640625" style="207" customWidth="1"/>
    <col min="11012" max="11012" width="17.33203125" style="207" customWidth="1"/>
    <col min="11013" max="11013" width="16.6640625" style="207" customWidth="1"/>
    <col min="11014" max="11014" width="24.1640625" style="207" customWidth="1"/>
    <col min="11015" max="11015" width="0" style="207" hidden="1" customWidth="1"/>
    <col min="11016" max="11016" width="20.5" style="207" bestFit="1" customWidth="1"/>
    <col min="11017" max="11017" width="19.1640625" style="207" bestFit="1" customWidth="1"/>
    <col min="11018" max="11018" width="16.5" style="207" bestFit="1" customWidth="1"/>
    <col min="11019" max="11019" width="19.5" style="207" bestFit="1" customWidth="1"/>
    <col min="11020" max="11264" width="9.33203125" style="207"/>
    <col min="11265" max="11265" width="19.1640625" style="207" customWidth="1"/>
    <col min="11266" max="11266" width="49.33203125" style="207" customWidth="1"/>
    <col min="11267" max="11267" width="35.6640625" style="207" customWidth="1"/>
    <col min="11268" max="11268" width="17.33203125" style="207" customWidth="1"/>
    <col min="11269" max="11269" width="16.6640625" style="207" customWidth="1"/>
    <col min="11270" max="11270" width="24.1640625" style="207" customWidth="1"/>
    <col min="11271" max="11271" width="0" style="207" hidden="1" customWidth="1"/>
    <col min="11272" max="11272" width="20.5" style="207" bestFit="1" customWidth="1"/>
    <col min="11273" max="11273" width="19.1640625" style="207" bestFit="1" customWidth="1"/>
    <col min="11274" max="11274" width="16.5" style="207" bestFit="1" customWidth="1"/>
    <col min="11275" max="11275" width="19.5" style="207" bestFit="1" customWidth="1"/>
    <col min="11276" max="11520" width="9.33203125" style="207"/>
    <col min="11521" max="11521" width="19.1640625" style="207" customWidth="1"/>
    <col min="11522" max="11522" width="49.33203125" style="207" customWidth="1"/>
    <col min="11523" max="11523" width="35.6640625" style="207" customWidth="1"/>
    <col min="11524" max="11524" width="17.33203125" style="207" customWidth="1"/>
    <col min="11525" max="11525" width="16.6640625" style="207" customWidth="1"/>
    <col min="11526" max="11526" width="24.1640625" style="207" customWidth="1"/>
    <col min="11527" max="11527" width="0" style="207" hidden="1" customWidth="1"/>
    <col min="11528" max="11528" width="20.5" style="207" bestFit="1" customWidth="1"/>
    <col min="11529" max="11529" width="19.1640625" style="207" bestFit="1" customWidth="1"/>
    <col min="11530" max="11530" width="16.5" style="207" bestFit="1" customWidth="1"/>
    <col min="11531" max="11531" width="19.5" style="207" bestFit="1" customWidth="1"/>
    <col min="11532" max="11776" width="9.33203125" style="207"/>
    <col min="11777" max="11777" width="19.1640625" style="207" customWidth="1"/>
    <col min="11778" max="11778" width="49.33203125" style="207" customWidth="1"/>
    <col min="11779" max="11779" width="35.6640625" style="207" customWidth="1"/>
    <col min="11780" max="11780" width="17.33203125" style="207" customWidth="1"/>
    <col min="11781" max="11781" width="16.6640625" style="207" customWidth="1"/>
    <col min="11782" max="11782" width="24.1640625" style="207" customWidth="1"/>
    <col min="11783" max="11783" width="0" style="207" hidden="1" customWidth="1"/>
    <col min="11784" max="11784" width="20.5" style="207" bestFit="1" customWidth="1"/>
    <col min="11785" max="11785" width="19.1640625" style="207" bestFit="1" customWidth="1"/>
    <col min="11786" max="11786" width="16.5" style="207" bestFit="1" customWidth="1"/>
    <col min="11787" max="11787" width="19.5" style="207" bestFit="1" customWidth="1"/>
    <col min="11788" max="12032" width="9.33203125" style="207"/>
    <col min="12033" max="12033" width="19.1640625" style="207" customWidth="1"/>
    <col min="12034" max="12034" width="49.33203125" style="207" customWidth="1"/>
    <col min="12035" max="12035" width="35.6640625" style="207" customWidth="1"/>
    <col min="12036" max="12036" width="17.33203125" style="207" customWidth="1"/>
    <col min="12037" max="12037" width="16.6640625" style="207" customWidth="1"/>
    <col min="12038" max="12038" width="24.1640625" style="207" customWidth="1"/>
    <col min="12039" max="12039" width="0" style="207" hidden="1" customWidth="1"/>
    <col min="12040" max="12040" width="20.5" style="207" bestFit="1" customWidth="1"/>
    <col min="12041" max="12041" width="19.1640625" style="207" bestFit="1" customWidth="1"/>
    <col min="12042" max="12042" width="16.5" style="207" bestFit="1" customWidth="1"/>
    <col min="12043" max="12043" width="19.5" style="207" bestFit="1" customWidth="1"/>
    <col min="12044" max="12288" width="9.33203125" style="207"/>
    <col min="12289" max="12289" width="19.1640625" style="207" customWidth="1"/>
    <col min="12290" max="12290" width="49.33203125" style="207" customWidth="1"/>
    <col min="12291" max="12291" width="35.6640625" style="207" customWidth="1"/>
    <col min="12292" max="12292" width="17.33203125" style="207" customWidth="1"/>
    <col min="12293" max="12293" width="16.6640625" style="207" customWidth="1"/>
    <col min="12294" max="12294" width="24.1640625" style="207" customWidth="1"/>
    <col min="12295" max="12295" width="0" style="207" hidden="1" customWidth="1"/>
    <col min="12296" max="12296" width="20.5" style="207" bestFit="1" customWidth="1"/>
    <col min="12297" max="12297" width="19.1640625" style="207" bestFit="1" customWidth="1"/>
    <col min="12298" max="12298" width="16.5" style="207" bestFit="1" customWidth="1"/>
    <col min="12299" max="12299" width="19.5" style="207" bestFit="1" customWidth="1"/>
    <col min="12300" max="12544" width="9.33203125" style="207"/>
    <col min="12545" max="12545" width="19.1640625" style="207" customWidth="1"/>
    <col min="12546" max="12546" width="49.33203125" style="207" customWidth="1"/>
    <col min="12547" max="12547" width="35.6640625" style="207" customWidth="1"/>
    <col min="12548" max="12548" width="17.33203125" style="207" customWidth="1"/>
    <col min="12549" max="12549" width="16.6640625" style="207" customWidth="1"/>
    <col min="12550" max="12550" width="24.1640625" style="207" customWidth="1"/>
    <col min="12551" max="12551" width="0" style="207" hidden="1" customWidth="1"/>
    <col min="12552" max="12552" width="20.5" style="207" bestFit="1" customWidth="1"/>
    <col min="12553" max="12553" width="19.1640625" style="207" bestFit="1" customWidth="1"/>
    <col min="12554" max="12554" width="16.5" style="207" bestFit="1" customWidth="1"/>
    <col min="12555" max="12555" width="19.5" style="207" bestFit="1" customWidth="1"/>
    <col min="12556" max="12800" width="9.33203125" style="207"/>
    <col min="12801" max="12801" width="19.1640625" style="207" customWidth="1"/>
    <col min="12802" max="12802" width="49.33203125" style="207" customWidth="1"/>
    <col min="12803" max="12803" width="35.6640625" style="207" customWidth="1"/>
    <col min="12804" max="12804" width="17.33203125" style="207" customWidth="1"/>
    <col min="12805" max="12805" width="16.6640625" style="207" customWidth="1"/>
    <col min="12806" max="12806" width="24.1640625" style="207" customWidth="1"/>
    <col min="12807" max="12807" width="0" style="207" hidden="1" customWidth="1"/>
    <col min="12808" max="12808" width="20.5" style="207" bestFit="1" customWidth="1"/>
    <col min="12809" max="12809" width="19.1640625" style="207" bestFit="1" customWidth="1"/>
    <col min="12810" max="12810" width="16.5" style="207" bestFit="1" customWidth="1"/>
    <col min="12811" max="12811" width="19.5" style="207" bestFit="1" customWidth="1"/>
    <col min="12812" max="13056" width="9.33203125" style="207"/>
    <col min="13057" max="13057" width="19.1640625" style="207" customWidth="1"/>
    <col min="13058" max="13058" width="49.33203125" style="207" customWidth="1"/>
    <col min="13059" max="13059" width="35.6640625" style="207" customWidth="1"/>
    <col min="13060" max="13060" width="17.33203125" style="207" customWidth="1"/>
    <col min="13061" max="13061" width="16.6640625" style="207" customWidth="1"/>
    <col min="13062" max="13062" width="24.1640625" style="207" customWidth="1"/>
    <col min="13063" max="13063" width="0" style="207" hidden="1" customWidth="1"/>
    <col min="13064" max="13064" width="20.5" style="207" bestFit="1" customWidth="1"/>
    <col min="13065" max="13065" width="19.1640625" style="207" bestFit="1" customWidth="1"/>
    <col min="13066" max="13066" width="16.5" style="207" bestFit="1" customWidth="1"/>
    <col min="13067" max="13067" width="19.5" style="207" bestFit="1" customWidth="1"/>
    <col min="13068" max="13312" width="9.33203125" style="207"/>
    <col min="13313" max="13313" width="19.1640625" style="207" customWidth="1"/>
    <col min="13314" max="13314" width="49.33203125" style="207" customWidth="1"/>
    <col min="13315" max="13315" width="35.6640625" style="207" customWidth="1"/>
    <col min="13316" max="13316" width="17.33203125" style="207" customWidth="1"/>
    <col min="13317" max="13317" width="16.6640625" style="207" customWidth="1"/>
    <col min="13318" max="13318" width="24.1640625" style="207" customWidth="1"/>
    <col min="13319" max="13319" width="0" style="207" hidden="1" customWidth="1"/>
    <col min="13320" max="13320" width="20.5" style="207" bestFit="1" customWidth="1"/>
    <col min="13321" max="13321" width="19.1640625" style="207" bestFit="1" customWidth="1"/>
    <col min="13322" max="13322" width="16.5" style="207" bestFit="1" customWidth="1"/>
    <col min="13323" max="13323" width="19.5" style="207" bestFit="1" customWidth="1"/>
    <col min="13324" max="13568" width="9.33203125" style="207"/>
    <col min="13569" max="13569" width="19.1640625" style="207" customWidth="1"/>
    <col min="13570" max="13570" width="49.33203125" style="207" customWidth="1"/>
    <col min="13571" max="13571" width="35.6640625" style="207" customWidth="1"/>
    <col min="13572" max="13572" width="17.33203125" style="207" customWidth="1"/>
    <col min="13573" max="13573" width="16.6640625" style="207" customWidth="1"/>
    <col min="13574" max="13574" width="24.1640625" style="207" customWidth="1"/>
    <col min="13575" max="13575" width="0" style="207" hidden="1" customWidth="1"/>
    <col min="13576" max="13576" width="20.5" style="207" bestFit="1" customWidth="1"/>
    <col min="13577" max="13577" width="19.1640625" style="207" bestFit="1" customWidth="1"/>
    <col min="13578" max="13578" width="16.5" style="207" bestFit="1" customWidth="1"/>
    <col min="13579" max="13579" width="19.5" style="207" bestFit="1" customWidth="1"/>
    <col min="13580" max="13824" width="9.33203125" style="207"/>
    <col min="13825" max="13825" width="19.1640625" style="207" customWidth="1"/>
    <col min="13826" max="13826" width="49.33203125" style="207" customWidth="1"/>
    <col min="13827" max="13827" width="35.6640625" style="207" customWidth="1"/>
    <col min="13828" max="13828" width="17.33203125" style="207" customWidth="1"/>
    <col min="13829" max="13829" width="16.6640625" style="207" customWidth="1"/>
    <col min="13830" max="13830" width="24.1640625" style="207" customWidth="1"/>
    <col min="13831" max="13831" width="0" style="207" hidden="1" customWidth="1"/>
    <col min="13832" max="13832" width="20.5" style="207" bestFit="1" customWidth="1"/>
    <col min="13833" max="13833" width="19.1640625" style="207" bestFit="1" customWidth="1"/>
    <col min="13834" max="13834" width="16.5" style="207" bestFit="1" customWidth="1"/>
    <col min="13835" max="13835" width="19.5" style="207" bestFit="1" customWidth="1"/>
    <col min="13836" max="14080" width="9.33203125" style="207"/>
    <col min="14081" max="14081" width="19.1640625" style="207" customWidth="1"/>
    <col min="14082" max="14082" width="49.33203125" style="207" customWidth="1"/>
    <col min="14083" max="14083" width="35.6640625" style="207" customWidth="1"/>
    <col min="14084" max="14084" width="17.33203125" style="207" customWidth="1"/>
    <col min="14085" max="14085" width="16.6640625" style="207" customWidth="1"/>
    <col min="14086" max="14086" width="24.1640625" style="207" customWidth="1"/>
    <col min="14087" max="14087" width="0" style="207" hidden="1" customWidth="1"/>
    <col min="14088" max="14088" width="20.5" style="207" bestFit="1" customWidth="1"/>
    <col min="14089" max="14089" width="19.1640625" style="207" bestFit="1" customWidth="1"/>
    <col min="14090" max="14090" width="16.5" style="207" bestFit="1" customWidth="1"/>
    <col min="14091" max="14091" width="19.5" style="207" bestFit="1" customWidth="1"/>
    <col min="14092" max="14336" width="9.33203125" style="207"/>
    <col min="14337" max="14337" width="19.1640625" style="207" customWidth="1"/>
    <col min="14338" max="14338" width="49.33203125" style="207" customWidth="1"/>
    <col min="14339" max="14339" width="35.6640625" style="207" customWidth="1"/>
    <col min="14340" max="14340" width="17.33203125" style="207" customWidth="1"/>
    <col min="14341" max="14341" width="16.6640625" style="207" customWidth="1"/>
    <col min="14342" max="14342" width="24.1640625" style="207" customWidth="1"/>
    <col min="14343" max="14343" width="0" style="207" hidden="1" customWidth="1"/>
    <col min="14344" max="14344" width="20.5" style="207" bestFit="1" customWidth="1"/>
    <col min="14345" max="14345" width="19.1640625" style="207" bestFit="1" customWidth="1"/>
    <col min="14346" max="14346" width="16.5" style="207" bestFit="1" customWidth="1"/>
    <col min="14347" max="14347" width="19.5" style="207" bestFit="1" customWidth="1"/>
    <col min="14348" max="14592" width="9.33203125" style="207"/>
    <col min="14593" max="14593" width="19.1640625" style="207" customWidth="1"/>
    <col min="14594" max="14594" width="49.33203125" style="207" customWidth="1"/>
    <col min="14595" max="14595" width="35.6640625" style="207" customWidth="1"/>
    <col min="14596" max="14596" width="17.33203125" style="207" customWidth="1"/>
    <col min="14597" max="14597" width="16.6640625" style="207" customWidth="1"/>
    <col min="14598" max="14598" width="24.1640625" style="207" customWidth="1"/>
    <col min="14599" max="14599" width="0" style="207" hidden="1" customWidth="1"/>
    <col min="14600" max="14600" width="20.5" style="207" bestFit="1" customWidth="1"/>
    <col min="14601" max="14601" width="19.1640625" style="207" bestFit="1" customWidth="1"/>
    <col min="14602" max="14602" width="16.5" style="207" bestFit="1" customWidth="1"/>
    <col min="14603" max="14603" width="19.5" style="207" bestFit="1" customWidth="1"/>
    <col min="14604" max="14848" width="9.33203125" style="207"/>
    <col min="14849" max="14849" width="19.1640625" style="207" customWidth="1"/>
    <col min="14850" max="14850" width="49.33203125" style="207" customWidth="1"/>
    <col min="14851" max="14851" width="35.6640625" style="207" customWidth="1"/>
    <col min="14852" max="14852" width="17.33203125" style="207" customWidth="1"/>
    <col min="14853" max="14853" width="16.6640625" style="207" customWidth="1"/>
    <col min="14854" max="14854" width="24.1640625" style="207" customWidth="1"/>
    <col min="14855" max="14855" width="0" style="207" hidden="1" customWidth="1"/>
    <col min="14856" max="14856" width="20.5" style="207" bestFit="1" customWidth="1"/>
    <col min="14857" max="14857" width="19.1640625" style="207" bestFit="1" customWidth="1"/>
    <col min="14858" max="14858" width="16.5" style="207" bestFit="1" customWidth="1"/>
    <col min="14859" max="14859" width="19.5" style="207" bestFit="1" customWidth="1"/>
    <col min="14860" max="15104" width="9.33203125" style="207"/>
    <col min="15105" max="15105" width="19.1640625" style="207" customWidth="1"/>
    <col min="15106" max="15106" width="49.33203125" style="207" customWidth="1"/>
    <col min="15107" max="15107" width="35.6640625" style="207" customWidth="1"/>
    <col min="15108" max="15108" width="17.33203125" style="207" customWidth="1"/>
    <col min="15109" max="15109" width="16.6640625" style="207" customWidth="1"/>
    <col min="15110" max="15110" width="24.1640625" style="207" customWidth="1"/>
    <col min="15111" max="15111" width="0" style="207" hidden="1" customWidth="1"/>
    <col min="15112" max="15112" width="20.5" style="207" bestFit="1" customWidth="1"/>
    <col min="15113" max="15113" width="19.1640625" style="207" bestFit="1" customWidth="1"/>
    <col min="15114" max="15114" width="16.5" style="207" bestFit="1" customWidth="1"/>
    <col min="15115" max="15115" width="19.5" style="207" bestFit="1" customWidth="1"/>
    <col min="15116" max="15360" width="9.33203125" style="207"/>
    <col min="15361" max="15361" width="19.1640625" style="207" customWidth="1"/>
    <col min="15362" max="15362" width="49.33203125" style="207" customWidth="1"/>
    <col min="15363" max="15363" width="35.6640625" style="207" customWidth="1"/>
    <col min="15364" max="15364" width="17.33203125" style="207" customWidth="1"/>
    <col min="15365" max="15365" width="16.6640625" style="207" customWidth="1"/>
    <col min="15366" max="15366" width="24.1640625" style="207" customWidth="1"/>
    <col min="15367" max="15367" width="0" style="207" hidden="1" customWidth="1"/>
    <col min="15368" max="15368" width="20.5" style="207" bestFit="1" customWidth="1"/>
    <col min="15369" max="15369" width="19.1640625" style="207" bestFit="1" customWidth="1"/>
    <col min="15370" max="15370" width="16.5" style="207" bestFit="1" customWidth="1"/>
    <col min="15371" max="15371" width="19.5" style="207" bestFit="1" customWidth="1"/>
    <col min="15372" max="15616" width="9.33203125" style="207"/>
    <col min="15617" max="15617" width="19.1640625" style="207" customWidth="1"/>
    <col min="15618" max="15618" width="49.33203125" style="207" customWidth="1"/>
    <col min="15619" max="15619" width="35.6640625" style="207" customWidth="1"/>
    <col min="15620" max="15620" width="17.33203125" style="207" customWidth="1"/>
    <col min="15621" max="15621" width="16.6640625" style="207" customWidth="1"/>
    <col min="15622" max="15622" width="24.1640625" style="207" customWidth="1"/>
    <col min="15623" max="15623" width="0" style="207" hidden="1" customWidth="1"/>
    <col min="15624" max="15624" width="20.5" style="207" bestFit="1" customWidth="1"/>
    <col min="15625" max="15625" width="19.1640625" style="207" bestFit="1" customWidth="1"/>
    <col min="15626" max="15626" width="16.5" style="207" bestFit="1" customWidth="1"/>
    <col min="15627" max="15627" width="19.5" style="207" bestFit="1" customWidth="1"/>
    <col min="15628" max="15872" width="9.33203125" style="207"/>
    <col min="15873" max="15873" width="19.1640625" style="207" customWidth="1"/>
    <col min="15874" max="15874" width="49.33203125" style="207" customWidth="1"/>
    <col min="15875" max="15875" width="35.6640625" style="207" customWidth="1"/>
    <col min="15876" max="15876" width="17.33203125" style="207" customWidth="1"/>
    <col min="15877" max="15877" width="16.6640625" style="207" customWidth="1"/>
    <col min="15878" max="15878" width="24.1640625" style="207" customWidth="1"/>
    <col min="15879" max="15879" width="0" style="207" hidden="1" customWidth="1"/>
    <col min="15880" max="15880" width="20.5" style="207" bestFit="1" customWidth="1"/>
    <col min="15881" max="15881" width="19.1640625" style="207" bestFit="1" customWidth="1"/>
    <col min="15882" max="15882" width="16.5" style="207" bestFit="1" customWidth="1"/>
    <col min="15883" max="15883" width="19.5" style="207" bestFit="1" customWidth="1"/>
    <col min="15884" max="16128" width="9.33203125" style="207"/>
    <col min="16129" max="16129" width="19.1640625" style="207" customWidth="1"/>
    <col min="16130" max="16130" width="49.33203125" style="207" customWidth="1"/>
    <col min="16131" max="16131" width="35.6640625" style="207" customWidth="1"/>
    <col min="16132" max="16132" width="17.33203125" style="207" customWidth="1"/>
    <col min="16133" max="16133" width="16.6640625" style="207" customWidth="1"/>
    <col min="16134" max="16134" width="24.1640625" style="207" customWidth="1"/>
    <col min="16135" max="16135" width="0" style="207" hidden="1" customWidth="1"/>
    <col min="16136" max="16136" width="20.5" style="207" bestFit="1" customWidth="1"/>
    <col min="16137" max="16137" width="19.1640625" style="207" bestFit="1" customWidth="1"/>
    <col min="16138" max="16138" width="16.5" style="207" bestFit="1" customWidth="1"/>
    <col min="16139" max="16139" width="19.5" style="207" bestFit="1" customWidth="1"/>
    <col min="16140" max="16384" width="9.33203125" style="207"/>
  </cols>
  <sheetData>
    <row r="1" spans="1:11" s="169" customFormat="1" ht="25.15" customHeight="1">
      <c r="A1" s="165" t="s">
        <v>2317</v>
      </c>
      <c r="B1" s="165" t="s">
        <v>2318</v>
      </c>
      <c r="C1" s="166"/>
      <c r="D1" s="167"/>
      <c r="E1" s="167"/>
      <c r="F1" s="167"/>
      <c r="G1" s="168"/>
      <c r="H1" s="168"/>
      <c r="I1" s="168"/>
    </row>
    <row r="2" spans="1:11" s="169" customFormat="1" ht="19.899999999999999" customHeight="1">
      <c r="A2" s="165"/>
      <c r="B2" s="170"/>
      <c r="C2" s="166"/>
      <c r="D2" s="167"/>
      <c r="E2" s="167"/>
      <c r="F2" s="167"/>
      <c r="G2" s="168"/>
      <c r="H2" s="168"/>
      <c r="I2" s="168"/>
    </row>
    <row r="3" spans="1:11" s="169" customFormat="1" ht="19.899999999999999" customHeight="1">
      <c r="A3" s="171" t="s">
        <v>2319</v>
      </c>
      <c r="B3" s="166" t="s">
        <v>2338</v>
      </c>
      <c r="C3" s="166"/>
      <c r="D3" s="167"/>
      <c r="E3" s="167"/>
      <c r="F3" s="167"/>
      <c r="G3" s="168"/>
      <c r="H3" s="168"/>
      <c r="I3" s="168"/>
    </row>
    <row r="4" spans="1:11" s="169" customFormat="1" ht="19.899999999999999" customHeight="1">
      <c r="A4" s="171" t="s">
        <v>2320</v>
      </c>
      <c r="B4" s="166" t="s">
        <v>2321</v>
      </c>
      <c r="C4" s="166"/>
      <c r="D4" s="167"/>
      <c r="E4" s="167"/>
      <c r="F4" s="167"/>
      <c r="G4" s="168"/>
      <c r="H4" s="168"/>
      <c r="I4" s="168"/>
    </row>
    <row r="5" spans="1:11" s="169" customFormat="1" ht="19.899999999999999" customHeight="1">
      <c r="A5" s="171" t="s">
        <v>21</v>
      </c>
      <c r="B5" s="166" t="s">
        <v>2339</v>
      </c>
      <c r="C5" s="166"/>
      <c r="D5" s="167"/>
      <c r="E5" s="167"/>
      <c r="F5" s="167"/>
      <c r="G5" s="168"/>
      <c r="H5" s="168"/>
      <c r="I5" s="168"/>
    </row>
    <row r="6" spans="1:11" s="169" customFormat="1" ht="19.899999999999999" customHeight="1">
      <c r="A6" s="171" t="s">
        <v>27</v>
      </c>
      <c r="B6" s="166" t="s">
        <v>2322</v>
      </c>
      <c r="C6" s="166"/>
      <c r="D6" s="167"/>
      <c r="E6" s="171" t="s">
        <v>19</v>
      </c>
      <c r="F6" s="213" t="s">
        <v>2336</v>
      </c>
      <c r="G6" s="168"/>
      <c r="H6" s="168"/>
      <c r="I6" s="168"/>
    </row>
    <row r="7" spans="1:11" s="169" customFormat="1" ht="19.899999999999999" customHeight="1">
      <c r="A7" s="171" t="s">
        <v>17</v>
      </c>
      <c r="B7" s="166" t="s">
        <v>2337</v>
      </c>
      <c r="C7" s="166"/>
      <c r="D7" s="167"/>
      <c r="E7" s="171"/>
      <c r="F7" s="172"/>
      <c r="G7" s="168"/>
      <c r="H7" s="168"/>
      <c r="I7" s="168"/>
    </row>
    <row r="8" spans="1:11" s="169" customFormat="1" ht="19.899999999999999" customHeight="1">
      <c r="A8" s="171" t="s">
        <v>25</v>
      </c>
      <c r="B8" s="249" t="s">
        <v>2336</v>
      </c>
      <c r="C8" s="249"/>
      <c r="D8" s="249"/>
      <c r="E8" s="249"/>
      <c r="F8" s="172"/>
      <c r="G8" s="168"/>
      <c r="H8" s="168"/>
      <c r="I8" s="168"/>
    </row>
    <row r="9" spans="1:11" s="169" customFormat="1" ht="19.899999999999999" customHeight="1" thickBot="1">
      <c r="A9" s="173"/>
      <c r="B9" s="167"/>
      <c r="C9" s="167"/>
      <c r="D9" s="167"/>
      <c r="E9" s="167"/>
      <c r="F9" s="167"/>
      <c r="G9" s="168"/>
      <c r="H9" s="168"/>
      <c r="I9" s="168"/>
    </row>
    <row r="10" spans="1:11" s="169" customFormat="1" ht="30" customHeight="1" thickBot="1">
      <c r="A10" s="174" t="s">
        <v>2323</v>
      </c>
      <c r="B10" s="175" t="s">
        <v>2324</v>
      </c>
      <c r="C10" s="176" t="s">
        <v>2325</v>
      </c>
      <c r="D10" s="176" t="s">
        <v>2326</v>
      </c>
      <c r="E10" s="176" t="s">
        <v>2327</v>
      </c>
      <c r="F10" s="177" t="s">
        <v>2328</v>
      </c>
      <c r="G10" s="178" t="s">
        <v>2329</v>
      </c>
      <c r="H10" s="168"/>
      <c r="I10" s="168"/>
      <c r="J10" s="168"/>
      <c r="K10" s="168"/>
    </row>
    <row r="11" spans="1:11" s="169" customFormat="1" ht="19.899999999999999" customHeight="1">
      <c r="A11" s="179" t="s">
        <v>2330</v>
      </c>
      <c r="B11" s="180" t="s">
        <v>2331</v>
      </c>
      <c r="C11" s="181" t="s">
        <v>78</v>
      </c>
      <c r="D11" s="182">
        <f>'001 - Stavebná časť'!J142</f>
        <v>0</v>
      </c>
      <c r="E11" s="182">
        <f>ROUND(D11*0.2,2)</f>
        <v>0</v>
      </c>
      <c r="F11" s="183">
        <f>D11+E11</f>
        <v>0</v>
      </c>
      <c r="G11" s="184">
        <f>PRODUCT(F11*30.126)</f>
        <v>0</v>
      </c>
      <c r="H11" s="168"/>
      <c r="I11" s="168"/>
      <c r="J11" s="168"/>
      <c r="K11" s="168"/>
    </row>
    <row r="12" spans="1:11" s="169" customFormat="1" ht="19.899999999999999" customHeight="1">
      <c r="A12" s="185"/>
      <c r="B12" s="186"/>
      <c r="C12" s="187" t="s">
        <v>86</v>
      </c>
      <c r="D12" s="188">
        <f>'002 - Zdravotechnika'!J129</f>
        <v>0</v>
      </c>
      <c r="E12" s="188">
        <f t="shared" ref="E12:E15" si="0">ROUND(D12*0.2,2)</f>
        <v>0</v>
      </c>
      <c r="F12" s="189">
        <f t="shared" ref="F12:F15" si="1">D12+E12</f>
        <v>0</v>
      </c>
      <c r="G12" s="190"/>
      <c r="H12" s="168"/>
      <c r="I12" s="168"/>
      <c r="J12" s="168"/>
      <c r="K12" s="168"/>
    </row>
    <row r="13" spans="1:11" s="169" customFormat="1" ht="19.899999999999999" customHeight="1">
      <c r="A13" s="185"/>
      <c r="B13" s="186"/>
      <c r="C13" s="187" t="s">
        <v>2332</v>
      </c>
      <c r="D13" s="188">
        <f>'003 - UK, VZT'!J131</f>
        <v>0</v>
      </c>
      <c r="E13" s="188">
        <f t="shared" si="0"/>
        <v>0</v>
      </c>
      <c r="F13" s="189">
        <f t="shared" si="1"/>
        <v>0</v>
      </c>
      <c r="G13" s="190"/>
      <c r="H13" s="168"/>
      <c r="I13" s="168"/>
      <c r="J13" s="168"/>
      <c r="K13" s="168"/>
    </row>
    <row r="14" spans="1:11" s="169" customFormat="1" ht="19.899999999999999" customHeight="1" thickBot="1">
      <c r="A14" s="185"/>
      <c r="B14" s="191"/>
      <c r="C14" s="192" t="s">
        <v>2333</v>
      </c>
      <c r="D14" s="188">
        <f>'004 - Elektroinštalácia - Z3'!J96</f>
        <v>0</v>
      </c>
      <c r="E14" s="188">
        <f t="shared" si="0"/>
        <v>0</v>
      </c>
      <c r="F14" s="189">
        <f t="shared" si="1"/>
        <v>0</v>
      </c>
      <c r="G14" s="193">
        <f>PRODUCT(F14*30.126)</f>
        <v>0</v>
      </c>
      <c r="H14" s="168"/>
      <c r="I14" s="168"/>
      <c r="J14" s="168"/>
      <c r="K14" s="168"/>
    </row>
    <row r="15" spans="1:11" s="169" customFormat="1" ht="19.899999999999999" customHeight="1" thickBot="1">
      <c r="A15" s="194"/>
      <c r="B15" s="195" t="s">
        <v>2334</v>
      </c>
      <c r="C15" s="196"/>
      <c r="D15" s="197">
        <f>SUM(D11:D14)</f>
        <v>0</v>
      </c>
      <c r="E15" s="197">
        <f t="shared" si="0"/>
        <v>0</v>
      </c>
      <c r="F15" s="198">
        <f t="shared" si="1"/>
        <v>0</v>
      </c>
      <c r="G15" s="199">
        <f>PRODUCT(F15*30.126)</f>
        <v>0</v>
      </c>
      <c r="H15" s="200"/>
      <c r="I15" s="168"/>
      <c r="J15" s="168"/>
      <c r="K15" s="168"/>
    </row>
    <row r="16" spans="1:11">
      <c r="A16" s="201"/>
      <c r="B16" s="202"/>
      <c r="C16" s="203"/>
      <c r="D16" s="204"/>
      <c r="E16" s="204"/>
      <c r="F16" s="204"/>
      <c r="G16" s="205"/>
      <c r="H16" s="206"/>
      <c r="I16" s="206"/>
      <c r="J16" s="206"/>
      <c r="K16" s="206"/>
    </row>
    <row r="17" spans="1:11">
      <c r="A17" s="201"/>
      <c r="B17" s="208"/>
      <c r="C17" s="209"/>
      <c r="D17" s="210"/>
      <c r="E17" s="210"/>
      <c r="F17" s="210"/>
      <c r="G17" s="211"/>
      <c r="H17" s="206"/>
      <c r="I17" s="206"/>
      <c r="J17" s="206"/>
      <c r="K17" s="206"/>
    </row>
    <row r="18" spans="1:11">
      <c r="I18" s="206"/>
    </row>
  </sheetData>
  <mergeCells count="1">
    <mergeCell ref="B8:E8"/>
  </mergeCells>
  <pageMargins left="0.59055118110236227" right="0.59055118110236227" top="0.78740157480314965" bottom="0.59055118110236227" header="0.51181102362204722" footer="0.51181102362204722"/>
  <pageSetup paperSize="9" scale="71" orientation="portrait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404"/>
  <sheetViews>
    <sheetView showGridLines="0" topLeftCell="A138" workbookViewId="0">
      <selection activeCell="I145" sqref="I14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244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91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3.25" customHeight="1">
      <c r="B7" s="17"/>
      <c r="E7" s="251" t="str">
        <f>Rekapitulácia!B1</f>
        <v>Zmena dokončených stavieb s. č. 756 a s. č. 795 na rozšírenie kapacít MŠ, ZŠ a MŠ Nová Ľubovňa</v>
      </c>
      <c r="F7" s="252"/>
      <c r="G7" s="252"/>
      <c r="H7" s="252"/>
      <c r="L7" s="17"/>
    </row>
    <row r="8" spans="1:46" s="2" customFormat="1" ht="12" customHeight="1">
      <c r="A8" s="26"/>
      <c r="B8" s="27"/>
      <c r="C8" s="26"/>
      <c r="D8" s="23" t="s">
        <v>92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15" t="s">
        <v>93</v>
      </c>
      <c r="F9" s="250"/>
      <c r="G9" s="250"/>
      <c r="H9" s="25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tr">
        <f>Rekapitulácia!B7</f>
        <v>Parcela č. 238/1, 240, 241, k.ú. Nová Ľubovňa</v>
      </c>
      <c r="G12" s="26"/>
      <c r="H12" s="26"/>
      <c r="I12" s="23" t="s">
        <v>19</v>
      </c>
      <c r="J12" s="49" t="str">
        <f>Rekapitulácia!F6</f>
        <v>vyplní uchádzač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Rekapitulácia!B5</f>
        <v>Obec Nová Ľubovňa, Nová ľubovňa č.102, 065 11 Nová Ľubovňa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37" t="str">
        <f>Rekapitulácia!B8</f>
        <v>vyplní uchádzač</v>
      </c>
      <c r="F18" s="237"/>
      <c r="G18" s="237"/>
      <c r="H18" s="237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Rekapitulácia!B6</f>
        <v>STAVARCH,s.r.o., 17.novembra 1363/9, 064 01 Stará Ľubovňa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24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240" t="s">
        <v>1</v>
      </c>
      <c r="F27" s="240"/>
      <c r="G27" s="240"/>
      <c r="H27" s="24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ROUND(J142,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ROUND((SUM(BE142:BE403)),  2)</f>
        <v>0</v>
      </c>
      <c r="G33" s="26"/>
      <c r="H33" s="26"/>
      <c r="I33" s="95">
        <v>0.2</v>
      </c>
      <c r="J33" s="94">
        <f>ROUND(((SUM(BE142:BE403))*I33),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ROUND((SUM(BF142:BF403)),  2)</f>
        <v>0</v>
      </c>
      <c r="G34" s="26"/>
      <c r="H34" s="26"/>
      <c r="I34" s="95">
        <v>0.2</v>
      </c>
      <c r="J34" s="94">
        <f>ROUND(((SUM(BF142:BF403))*I34),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ROUND((SUM(BG142:BG403)),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ROUND((SUM(BH142:BH403)),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ROUND((SUM(BI142:BI403)),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94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customHeight="1">
      <c r="A85" s="26"/>
      <c r="B85" s="27"/>
      <c r="C85" s="26"/>
      <c r="D85" s="26"/>
      <c r="E85" s="251" t="str">
        <f>E7</f>
        <v>Zmena dokončených stavieb s. č. 756 a s. č. 795 na rozšírenie kapacít MŠ, ZŠ a MŠ Nová Ľubovňa</v>
      </c>
      <c r="F85" s="252"/>
      <c r="G85" s="252"/>
      <c r="H85" s="25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92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15" t="str">
        <f>E9</f>
        <v>001 - Stavebná časť</v>
      </c>
      <c r="F87" s="250"/>
      <c r="G87" s="250"/>
      <c r="H87" s="25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Parcela č. 238/1, 240, 241, k.ú. Nová Ľubovňa</v>
      </c>
      <c r="G89" s="26"/>
      <c r="H89" s="26"/>
      <c r="I89" s="23" t="s">
        <v>19</v>
      </c>
      <c r="J89" s="49" t="str">
        <f>IF(J12="","",J12)</f>
        <v>vyplní uchádzač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54.4" customHeight="1">
      <c r="A91" s="26"/>
      <c r="B91" s="27"/>
      <c r="C91" s="23" t="s">
        <v>21</v>
      </c>
      <c r="D91" s="26"/>
      <c r="E91" s="26"/>
      <c r="F91" s="21" t="str">
        <f>E15</f>
        <v>Obec Nová Ľubovňa, Nová ľubovňa č.102, 065 11 Nová Ľubovňa</v>
      </c>
      <c r="G91" s="26"/>
      <c r="H91" s="26"/>
      <c r="I91" s="23" t="s">
        <v>27</v>
      </c>
      <c r="J91" s="24" t="str">
        <f>E21</f>
        <v>STAVARCH,s.r.o., 17.novembra 1363/9, 064 01 Stará Ľubovňa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vyplní uchádzač</v>
      </c>
      <c r="G92" s="26"/>
      <c r="H92" s="26"/>
      <c r="I92" s="23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95</v>
      </c>
      <c r="D94" s="96"/>
      <c r="E94" s="96"/>
      <c r="F94" s="96"/>
      <c r="G94" s="96"/>
      <c r="H94" s="96"/>
      <c r="I94" s="96"/>
      <c r="J94" s="105" t="s">
        <v>96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97</v>
      </c>
      <c r="D96" s="26"/>
      <c r="E96" s="26"/>
      <c r="F96" s="26"/>
      <c r="G96" s="26"/>
      <c r="H96" s="26"/>
      <c r="I96" s="26"/>
      <c r="J96" s="65">
        <f>J142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98</v>
      </c>
    </row>
    <row r="97" spans="2:12" s="9" customFormat="1" ht="24.95" customHeight="1">
      <c r="B97" s="107"/>
      <c r="D97" s="108" t="s">
        <v>99</v>
      </c>
      <c r="E97" s="109"/>
      <c r="F97" s="109"/>
      <c r="G97" s="109"/>
      <c r="H97" s="109"/>
      <c r="I97" s="109"/>
      <c r="J97" s="110">
        <f>J143</f>
        <v>0</v>
      </c>
      <c r="L97" s="107"/>
    </row>
    <row r="98" spans="2:12" s="10" customFormat="1" ht="19.899999999999999" customHeight="1">
      <c r="B98" s="111"/>
      <c r="D98" s="112" t="s">
        <v>100</v>
      </c>
      <c r="E98" s="113"/>
      <c r="F98" s="113"/>
      <c r="G98" s="113"/>
      <c r="H98" s="113"/>
      <c r="I98" s="113"/>
      <c r="J98" s="114">
        <f>J144</f>
        <v>0</v>
      </c>
      <c r="L98" s="111"/>
    </row>
    <row r="99" spans="2:12" s="10" customFormat="1" ht="19.899999999999999" customHeight="1">
      <c r="B99" s="111"/>
      <c r="D99" s="112" t="s">
        <v>101</v>
      </c>
      <c r="E99" s="113"/>
      <c r="F99" s="113"/>
      <c r="G99" s="113"/>
      <c r="H99" s="113"/>
      <c r="I99" s="113"/>
      <c r="J99" s="114">
        <f>J164</f>
        <v>0</v>
      </c>
      <c r="L99" s="111"/>
    </row>
    <row r="100" spans="2:12" s="10" customFormat="1" ht="19.899999999999999" customHeight="1">
      <c r="B100" s="111"/>
      <c r="D100" s="112" t="s">
        <v>102</v>
      </c>
      <c r="E100" s="113"/>
      <c r="F100" s="113"/>
      <c r="G100" s="113"/>
      <c r="H100" s="113"/>
      <c r="I100" s="113"/>
      <c r="J100" s="114">
        <f>J181</f>
        <v>0</v>
      </c>
      <c r="L100" s="111"/>
    </row>
    <row r="101" spans="2:12" s="10" customFormat="1" ht="19.899999999999999" customHeight="1">
      <c r="B101" s="111"/>
      <c r="D101" s="112" t="s">
        <v>103</v>
      </c>
      <c r="E101" s="113"/>
      <c r="F101" s="113"/>
      <c r="G101" s="113"/>
      <c r="H101" s="113"/>
      <c r="I101" s="113"/>
      <c r="J101" s="114">
        <f>J197</f>
        <v>0</v>
      </c>
      <c r="L101" s="111"/>
    </row>
    <row r="102" spans="2:12" s="10" customFormat="1" ht="19.899999999999999" customHeight="1">
      <c r="B102" s="111"/>
      <c r="D102" s="112" t="s">
        <v>104</v>
      </c>
      <c r="E102" s="113"/>
      <c r="F102" s="113"/>
      <c r="G102" s="113"/>
      <c r="H102" s="113"/>
      <c r="I102" s="113"/>
      <c r="J102" s="114">
        <f>J205</f>
        <v>0</v>
      </c>
      <c r="L102" s="111"/>
    </row>
    <row r="103" spans="2:12" s="10" customFormat="1" ht="19.899999999999999" customHeight="1">
      <c r="B103" s="111"/>
      <c r="D103" s="112" t="s">
        <v>105</v>
      </c>
      <c r="E103" s="113"/>
      <c r="F103" s="113"/>
      <c r="G103" s="113"/>
      <c r="H103" s="113"/>
      <c r="I103" s="113"/>
      <c r="J103" s="114">
        <f>J213</f>
        <v>0</v>
      </c>
      <c r="L103" s="111"/>
    </row>
    <row r="104" spans="2:12" s="10" customFormat="1" ht="19.899999999999999" customHeight="1">
      <c r="B104" s="111"/>
      <c r="D104" s="112" t="s">
        <v>106</v>
      </c>
      <c r="E104" s="113"/>
      <c r="F104" s="113"/>
      <c r="G104" s="113"/>
      <c r="H104" s="113"/>
      <c r="I104" s="113"/>
      <c r="J104" s="114">
        <f>J245</f>
        <v>0</v>
      </c>
      <c r="L104" s="111"/>
    </row>
    <row r="105" spans="2:12" s="10" customFormat="1" ht="19.899999999999999" customHeight="1">
      <c r="B105" s="111"/>
      <c r="D105" s="112" t="s">
        <v>107</v>
      </c>
      <c r="E105" s="113"/>
      <c r="F105" s="113"/>
      <c r="G105" s="113"/>
      <c r="H105" s="113"/>
      <c r="I105" s="113"/>
      <c r="J105" s="114">
        <f>J268</f>
        <v>0</v>
      </c>
      <c r="L105" s="111"/>
    </row>
    <row r="106" spans="2:12" s="9" customFormat="1" ht="24.95" customHeight="1">
      <c r="B106" s="107"/>
      <c r="D106" s="108" t="s">
        <v>108</v>
      </c>
      <c r="E106" s="109"/>
      <c r="F106" s="109"/>
      <c r="G106" s="109"/>
      <c r="H106" s="109"/>
      <c r="I106" s="109"/>
      <c r="J106" s="110">
        <f>J270</f>
        <v>0</v>
      </c>
      <c r="L106" s="107"/>
    </row>
    <row r="107" spans="2:12" s="10" customFormat="1" ht="19.899999999999999" customHeight="1">
      <c r="B107" s="111"/>
      <c r="D107" s="112" t="s">
        <v>109</v>
      </c>
      <c r="E107" s="113"/>
      <c r="F107" s="113"/>
      <c r="G107" s="113"/>
      <c r="H107" s="113"/>
      <c r="I107" s="113"/>
      <c r="J107" s="114">
        <f>J271</f>
        <v>0</v>
      </c>
      <c r="L107" s="111"/>
    </row>
    <row r="108" spans="2:12" s="10" customFormat="1" ht="19.899999999999999" customHeight="1">
      <c r="B108" s="111"/>
      <c r="D108" s="112" t="s">
        <v>110</v>
      </c>
      <c r="E108" s="113"/>
      <c r="F108" s="113"/>
      <c r="G108" s="113"/>
      <c r="H108" s="113"/>
      <c r="I108" s="113"/>
      <c r="J108" s="114">
        <f>J282</f>
        <v>0</v>
      </c>
      <c r="L108" s="111"/>
    </row>
    <row r="109" spans="2:12" s="10" customFormat="1" ht="19.899999999999999" customHeight="1">
      <c r="B109" s="111"/>
      <c r="D109" s="112" t="s">
        <v>111</v>
      </c>
      <c r="E109" s="113"/>
      <c r="F109" s="113"/>
      <c r="G109" s="113"/>
      <c r="H109" s="113"/>
      <c r="I109" s="113"/>
      <c r="J109" s="114">
        <f>J295</f>
        <v>0</v>
      </c>
      <c r="L109" s="111"/>
    </row>
    <row r="110" spans="2:12" s="10" customFormat="1" ht="19.899999999999999" customHeight="1">
      <c r="B110" s="111"/>
      <c r="D110" s="112" t="s">
        <v>112</v>
      </c>
      <c r="E110" s="113"/>
      <c r="F110" s="113"/>
      <c r="G110" s="113"/>
      <c r="H110" s="113"/>
      <c r="I110" s="113"/>
      <c r="J110" s="114">
        <f>J312</f>
        <v>0</v>
      </c>
      <c r="L110" s="111"/>
    </row>
    <row r="111" spans="2:12" s="10" customFormat="1" ht="19.899999999999999" customHeight="1">
      <c r="B111" s="111"/>
      <c r="D111" s="112" t="s">
        <v>113</v>
      </c>
      <c r="E111" s="113"/>
      <c r="F111" s="113"/>
      <c r="G111" s="113"/>
      <c r="H111" s="113"/>
      <c r="I111" s="113"/>
      <c r="J111" s="114">
        <f>J319</f>
        <v>0</v>
      </c>
      <c r="L111" s="111"/>
    </row>
    <row r="112" spans="2:12" s="10" customFormat="1" ht="19.899999999999999" customHeight="1">
      <c r="B112" s="111"/>
      <c r="D112" s="112" t="s">
        <v>114</v>
      </c>
      <c r="E112" s="113"/>
      <c r="F112" s="113"/>
      <c r="G112" s="113"/>
      <c r="H112" s="113"/>
      <c r="I112" s="113"/>
      <c r="J112" s="114">
        <f>J337</f>
        <v>0</v>
      </c>
      <c r="L112" s="111"/>
    </row>
    <row r="113" spans="1:31" s="10" customFormat="1" ht="19.899999999999999" customHeight="1">
      <c r="B113" s="111"/>
      <c r="D113" s="112" t="s">
        <v>115</v>
      </c>
      <c r="E113" s="113"/>
      <c r="F113" s="113"/>
      <c r="G113" s="113"/>
      <c r="H113" s="113"/>
      <c r="I113" s="113"/>
      <c r="J113" s="114">
        <f>J340</f>
        <v>0</v>
      </c>
      <c r="L113" s="111"/>
    </row>
    <row r="114" spans="1:31" s="10" customFormat="1" ht="19.899999999999999" customHeight="1">
      <c r="B114" s="111"/>
      <c r="D114" s="112" t="s">
        <v>116</v>
      </c>
      <c r="E114" s="113"/>
      <c r="F114" s="113"/>
      <c r="G114" s="113"/>
      <c r="H114" s="113"/>
      <c r="I114" s="113"/>
      <c r="J114" s="114">
        <f>J367</f>
        <v>0</v>
      </c>
      <c r="L114" s="111"/>
    </row>
    <row r="115" spans="1:31" s="10" customFormat="1" ht="19.899999999999999" customHeight="1">
      <c r="B115" s="111"/>
      <c r="D115" s="112" t="s">
        <v>117</v>
      </c>
      <c r="E115" s="113"/>
      <c r="F115" s="113"/>
      <c r="G115" s="113"/>
      <c r="H115" s="113"/>
      <c r="I115" s="113"/>
      <c r="J115" s="114">
        <f>J372</f>
        <v>0</v>
      </c>
      <c r="L115" s="111"/>
    </row>
    <row r="116" spans="1:31" s="10" customFormat="1" ht="19.899999999999999" customHeight="1">
      <c r="B116" s="111"/>
      <c r="D116" s="112" t="s">
        <v>118</v>
      </c>
      <c r="E116" s="113"/>
      <c r="F116" s="113"/>
      <c r="G116" s="113"/>
      <c r="H116" s="113"/>
      <c r="I116" s="113"/>
      <c r="J116" s="114">
        <f>J378</f>
        <v>0</v>
      </c>
      <c r="L116" s="111"/>
    </row>
    <row r="117" spans="1:31" s="10" customFormat="1" ht="19.899999999999999" customHeight="1">
      <c r="B117" s="111"/>
      <c r="D117" s="112" t="s">
        <v>119</v>
      </c>
      <c r="E117" s="113"/>
      <c r="F117" s="113"/>
      <c r="G117" s="113"/>
      <c r="H117" s="113"/>
      <c r="I117" s="113"/>
      <c r="J117" s="114">
        <f>J382</f>
        <v>0</v>
      </c>
      <c r="L117" s="111"/>
    </row>
    <row r="118" spans="1:31" s="10" customFormat="1" ht="19.899999999999999" customHeight="1">
      <c r="B118" s="111"/>
      <c r="D118" s="112" t="s">
        <v>120</v>
      </c>
      <c r="E118" s="113"/>
      <c r="F118" s="113"/>
      <c r="G118" s="113"/>
      <c r="H118" s="113"/>
      <c r="I118" s="113"/>
      <c r="J118" s="114">
        <f>J386</f>
        <v>0</v>
      </c>
      <c r="L118" s="111"/>
    </row>
    <row r="119" spans="1:31" s="10" customFormat="1" ht="19.899999999999999" customHeight="1">
      <c r="B119" s="111"/>
      <c r="D119" s="112" t="s">
        <v>121</v>
      </c>
      <c r="E119" s="113"/>
      <c r="F119" s="113"/>
      <c r="G119" s="113"/>
      <c r="H119" s="113"/>
      <c r="I119" s="113"/>
      <c r="J119" s="114">
        <f>J390</f>
        <v>0</v>
      </c>
      <c r="L119" s="111"/>
    </row>
    <row r="120" spans="1:31" s="10" customFormat="1" ht="19.899999999999999" customHeight="1">
      <c r="B120" s="111"/>
      <c r="D120" s="112" t="s">
        <v>122</v>
      </c>
      <c r="E120" s="113"/>
      <c r="F120" s="113"/>
      <c r="G120" s="113"/>
      <c r="H120" s="113"/>
      <c r="I120" s="113"/>
      <c r="J120" s="114">
        <f>J395</f>
        <v>0</v>
      </c>
      <c r="L120" s="111"/>
    </row>
    <row r="121" spans="1:31" s="10" customFormat="1" ht="19.899999999999999" customHeight="1">
      <c r="B121" s="111"/>
      <c r="D121" s="112" t="s">
        <v>123</v>
      </c>
      <c r="E121" s="113"/>
      <c r="F121" s="113"/>
      <c r="G121" s="113"/>
      <c r="H121" s="113"/>
      <c r="I121" s="113"/>
      <c r="J121" s="114">
        <f>J399</f>
        <v>0</v>
      </c>
      <c r="L121" s="111"/>
    </row>
    <row r="122" spans="1:31" s="9" customFormat="1" ht="24.95" customHeight="1">
      <c r="B122" s="107"/>
      <c r="D122" s="108" t="s">
        <v>124</v>
      </c>
      <c r="E122" s="109"/>
      <c r="F122" s="109"/>
      <c r="G122" s="109"/>
      <c r="H122" s="109"/>
      <c r="I122" s="109"/>
      <c r="J122" s="110">
        <f>J402</f>
        <v>0</v>
      </c>
      <c r="L122" s="107"/>
    </row>
    <row r="123" spans="1:31" s="2" customFormat="1" ht="21.7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8" spans="1:31" s="2" customFormat="1" ht="6.95" customHeight="1">
      <c r="A128" s="26"/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3" s="2" customFormat="1" ht="24.95" customHeight="1">
      <c r="A129" s="26"/>
      <c r="B129" s="27"/>
      <c r="C129" s="18" t="s">
        <v>125</v>
      </c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3" s="2" customFormat="1" ht="6.9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3" s="2" customFormat="1" ht="12" customHeight="1">
      <c r="A131" s="26"/>
      <c r="B131" s="27"/>
      <c r="C131" s="23" t="s">
        <v>13</v>
      </c>
      <c r="D131" s="26"/>
      <c r="E131" s="26"/>
      <c r="F131" s="26"/>
      <c r="G131" s="26"/>
      <c r="H131" s="26"/>
      <c r="I131" s="26"/>
      <c r="J131" s="26"/>
      <c r="K131" s="26"/>
      <c r="L131" s="3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3" s="2" customFormat="1" ht="23.25" customHeight="1">
      <c r="A132" s="26"/>
      <c r="B132" s="27"/>
      <c r="C132" s="26"/>
      <c r="D132" s="26"/>
      <c r="E132" s="251" t="str">
        <f>E7</f>
        <v>Zmena dokončených stavieb s. č. 756 a s. č. 795 na rozšírenie kapacít MŠ, ZŠ a MŠ Nová Ľubovňa</v>
      </c>
      <c r="F132" s="252"/>
      <c r="G132" s="252"/>
      <c r="H132" s="252"/>
      <c r="I132" s="26"/>
      <c r="J132" s="26"/>
      <c r="K132" s="26"/>
      <c r="L132" s="3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3" s="2" customFormat="1" ht="12" customHeight="1">
      <c r="A133" s="26"/>
      <c r="B133" s="27"/>
      <c r="C133" s="23" t="s">
        <v>92</v>
      </c>
      <c r="D133" s="26"/>
      <c r="E133" s="26"/>
      <c r="F133" s="26"/>
      <c r="G133" s="26"/>
      <c r="H133" s="26"/>
      <c r="I133" s="26"/>
      <c r="J133" s="26"/>
      <c r="K133" s="26"/>
      <c r="L133" s="3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3" s="2" customFormat="1" ht="16.5" customHeight="1">
      <c r="A134" s="26"/>
      <c r="B134" s="27"/>
      <c r="C134" s="26"/>
      <c r="D134" s="26"/>
      <c r="E134" s="215" t="str">
        <f>E9</f>
        <v>001 - Stavebná časť</v>
      </c>
      <c r="F134" s="250"/>
      <c r="G134" s="250"/>
      <c r="H134" s="250"/>
      <c r="I134" s="26"/>
      <c r="J134" s="26"/>
      <c r="K134" s="26"/>
      <c r="L134" s="3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3" s="2" customFormat="1" ht="6.95" customHeight="1">
      <c r="A135" s="26"/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3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3" s="2" customFormat="1" ht="12" customHeight="1">
      <c r="A136" s="26"/>
      <c r="B136" s="27"/>
      <c r="C136" s="23" t="s">
        <v>17</v>
      </c>
      <c r="D136" s="26"/>
      <c r="E136" s="26"/>
      <c r="F136" s="21" t="str">
        <f>F12</f>
        <v>Parcela č. 238/1, 240, 241, k.ú. Nová Ľubovňa</v>
      </c>
      <c r="G136" s="26"/>
      <c r="H136" s="26"/>
      <c r="I136" s="23" t="s">
        <v>19</v>
      </c>
      <c r="J136" s="49" t="str">
        <f>IF(J12="","",J12)</f>
        <v>vyplní uchádzač</v>
      </c>
      <c r="K136" s="26"/>
      <c r="L136" s="3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3" s="2" customFormat="1" ht="6.95" customHeight="1">
      <c r="A137" s="26"/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3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63" s="2" customFormat="1" ht="54.4" customHeight="1">
      <c r="A138" s="26"/>
      <c r="B138" s="27"/>
      <c r="C138" s="23" t="s">
        <v>21</v>
      </c>
      <c r="D138" s="26"/>
      <c r="E138" s="26"/>
      <c r="F138" s="21" t="str">
        <f>E15</f>
        <v>Obec Nová Ľubovňa, Nová ľubovňa č.102, 065 11 Nová Ľubovňa</v>
      </c>
      <c r="G138" s="26"/>
      <c r="H138" s="26"/>
      <c r="I138" s="23" t="s">
        <v>27</v>
      </c>
      <c r="J138" s="24" t="str">
        <f>E21</f>
        <v>STAVARCH,s.r.o., 17.novembra 1363/9, 064 01 Stará Ľubovňa</v>
      </c>
      <c r="K138" s="26"/>
      <c r="L138" s="3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63" s="2" customFormat="1" ht="15.2" customHeight="1">
      <c r="A139" s="26"/>
      <c r="B139" s="27"/>
      <c r="C139" s="23" t="s">
        <v>25</v>
      </c>
      <c r="D139" s="26"/>
      <c r="E139" s="26"/>
      <c r="F139" s="21" t="str">
        <f>IF(E18="","",E18)</f>
        <v>vyplní uchádzač</v>
      </c>
      <c r="G139" s="26"/>
      <c r="H139" s="26"/>
      <c r="I139" s="23" t="s">
        <v>30</v>
      </c>
      <c r="J139" s="24" t="str">
        <f>E24</f>
        <v xml:space="preserve"> </v>
      </c>
      <c r="K139" s="26"/>
      <c r="L139" s="3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63" s="2" customFormat="1" ht="10.35" customHeight="1">
      <c r="A140" s="26"/>
      <c r="B140" s="27"/>
      <c r="C140" s="26"/>
      <c r="D140" s="26"/>
      <c r="E140" s="26"/>
      <c r="F140" s="26"/>
      <c r="G140" s="26"/>
      <c r="H140" s="26"/>
      <c r="I140" s="26"/>
      <c r="J140" s="26"/>
      <c r="K140" s="26"/>
      <c r="L140" s="3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  <row r="141" spans="1:63" s="11" customFormat="1" ht="29.25" customHeight="1">
      <c r="A141" s="115"/>
      <c r="B141" s="116"/>
      <c r="C141" s="212" t="s">
        <v>126</v>
      </c>
      <c r="D141" s="212" t="s">
        <v>57</v>
      </c>
      <c r="E141" s="212" t="s">
        <v>53</v>
      </c>
      <c r="F141" s="212" t="s">
        <v>54</v>
      </c>
      <c r="G141" s="212" t="s">
        <v>127</v>
      </c>
      <c r="H141" s="212" t="s">
        <v>128</v>
      </c>
      <c r="I141" s="212" t="s">
        <v>129</v>
      </c>
      <c r="J141" s="212" t="s">
        <v>96</v>
      </c>
      <c r="K141" s="117" t="s">
        <v>130</v>
      </c>
      <c r="L141" s="118"/>
      <c r="M141" s="56" t="s">
        <v>1</v>
      </c>
      <c r="N141" s="57" t="s">
        <v>36</v>
      </c>
      <c r="O141" s="57" t="s">
        <v>131</v>
      </c>
      <c r="P141" s="57" t="s">
        <v>132</v>
      </c>
      <c r="Q141" s="57" t="s">
        <v>133</v>
      </c>
      <c r="R141" s="57" t="s">
        <v>134</v>
      </c>
      <c r="S141" s="57" t="s">
        <v>135</v>
      </c>
      <c r="T141" s="58" t="s">
        <v>136</v>
      </c>
      <c r="U141" s="115"/>
      <c r="V141" s="115"/>
      <c r="W141" s="115"/>
      <c r="X141" s="115"/>
      <c r="Y141" s="115"/>
      <c r="Z141" s="115"/>
      <c r="AA141" s="115"/>
      <c r="AB141" s="115"/>
      <c r="AC141" s="115"/>
      <c r="AD141" s="115"/>
      <c r="AE141" s="115"/>
    </row>
    <row r="142" spans="1:63" s="2" customFormat="1" ht="22.9" customHeight="1">
      <c r="A142" s="26"/>
      <c r="B142" s="27"/>
      <c r="C142" s="63" t="s">
        <v>97</v>
      </c>
      <c r="D142" s="26"/>
      <c r="E142" s="26"/>
      <c r="F142" s="26"/>
      <c r="G142" s="26"/>
      <c r="H142" s="26"/>
      <c r="I142" s="26"/>
      <c r="J142" s="119">
        <f>BK142</f>
        <v>0</v>
      </c>
      <c r="K142" s="26"/>
      <c r="L142" s="27"/>
      <c r="M142" s="59"/>
      <c r="N142" s="50"/>
      <c r="O142" s="60"/>
      <c r="P142" s="120">
        <f>P143+P270+P402</f>
        <v>5241.0922499999997</v>
      </c>
      <c r="Q142" s="60"/>
      <c r="R142" s="120">
        <f>R143+R270+R402</f>
        <v>594.43865000000005</v>
      </c>
      <c r="S142" s="60"/>
      <c r="T142" s="121">
        <f>T143+T270+T402</f>
        <v>50.18741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T142" s="14" t="s">
        <v>71</v>
      </c>
      <c r="AU142" s="14" t="s">
        <v>98</v>
      </c>
      <c r="BK142" s="122">
        <f>BK143+BK270+BK402</f>
        <v>0</v>
      </c>
    </row>
    <row r="143" spans="1:63" s="12" customFormat="1" ht="25.9" customHeight="1">
      <c r="B143" s="123"/>
      <c r="D143" s="124" t="s">
        <v>71</v>
      </c>
      <c r="E143" s="125" t="s">
        <v>137</v>
      </c>
      <c r="F143" s="125" t="s">
        <v>138</v>
      </c>
      <c r="J143" s="126">
        <f>BK143</f>
        <v>0</v>
      </c>
      <c r="L143" s="123"/>
      <c r="M143" s="127"/>
      <c r="N143" s="128"/>
      <c r="O143" s="128"/>
      <c r="P143" s="129">
        <f>P144+P164+P181+P197+P205+P213+P245+P268</f>
        <v>3085.5246099999999</v>
      </c>
      <c r="Q143" s="128"/>
      <c r="R143" s="129">
        <f>R144+R164+R181+R197+R205+R213+R245+R268</f>
        <v>557.84517000000005</v>
      </c>
      <c r="S143" s="128"/>
      <c r="T143" s="130">
        <f>T144+T164+T181+T197+T205+T213+T245+T268</f>
        <v>47.030149999999999</v>
      </c>
      <c r="AR143" s="124" t="s">
        <v>80</v>
      </c>
      <c r="AT143" s="131" t="s">
        <v>71</v>
      </c>
      <c r="AU143" s="131" t="s">
        <v>72</v>
      </c>
      <c r="AY143" s="124" t="s">
        <v>139</v>
      </c>
      <c r="BK143" s="132">
        <f>BK144+BK164+BK181+BK197+BK205+BK213+BK245+BK268</f>
        <v>0</v>
      </c>
    </row>
    <row r="144" spans="1:63" s="12" customFormat="1" ht="22.9" customHeight="1">
      <c r="B144" s="123"/>
      <c r="D144" s="124" t="s">
        <v>71</v>
      </c>
      <c r="E144" s="133" t="s">
        <v>80</v>
      </c>
      <c r="F144" s="133" t="s">
        <v>140</v>
      </c>
      <c r="J144" s="134">
        <f>BK144</f>
        <v>0</v>
      </c>
      <c r="L144" s="123"/>
      <c r="M144" s="127"/>
      <c r="N144" s="128"/>
      <c r="O144" s="128"/>
      <c r="P144" s="129">
        <f>SUM(P145:P163)</f>
        <v>190.79048</v>
      </c>
      <c r="Q144" s="128"/>
      <c r="R144" s="129">
        <f>SUM(R145:R163)</f>
        <v>3.7499999999999999E-3</v>
      </c>
      <c r="S144" s="128"/>
      <c r="T144" s="130">
        <f>SUM(T145:T163)</f>
        <v>22.4</v>
      </c>
      <c r="AR144" s="124" t="s">
        <v>80</v>
      </c>
      <c r="AT144" s="131" t="s">
        <v>71</v>
      </c>
      <c r="AU144" s="131" t="s">
        <v>80</v>
      </c>
      <c r="AY144" s="124" t="s">
        <v>139</v>
      </c>
      <c r="BK144" s="132">
        <f>SUM(BK145:BK163)</f>
        <v>0</v>
      </c>
    </row>
    <row r="145" spans="1:65" s="2" customFormat="1" ht="24">
      <c r="A145" s="26"/>
      <c r="B145" s="135"/>
      <c r="C145" s="136" t="s">
        <v>80</v>
      </c>
      <c r="D145" s="136" t="s">
        <v>141</v>
      </c>
      <c r="E145" s="137" t="s">
        <v>142</v>
      </c>
      <c r="F145" s="138" t="s">
        <v>143</v>
      </c>
      <c r="G145" s="139" t="s">
        <v>144</v>
      </c>
      <c r="H145" s="140">
        <v>40</v>
      </c>
      <c r="I145" s="141"/>
      <c r="J145" s="141">
        <f t="shared" ref="J145:J163" si="0">ROUND(I145*H145,2)</f>
        <v>0</v>
      </c>
      <c r="K145" s="142"/>
      <c r="L145" s="27"/>
      <c r="M145" s="143" t="s">
        <v>1</v>
      </c>
      <c r="N145" s="144" t="s">
        <v>38</v>
      </c>
      <c r="O145" s="145">
        <v>0.23599999999999999</v>
      </c>
      <c r="P145" s="145">
        <f t="shared" ref="P145:P163" si="1">O145*H145</f>
        <v>9.44</v>
      </c>
      <c r="Q145" s="145">
        <v>0</v>
      </c>
      <c r="R145" s="145">
        <f t="shared" ref="R145:R163" si="2">Q145*H145</f>
        <v>0</v>
      </c>
      <c r="S145" s="145">
        <v>0.26</v>
      </c>
      <c r="T145" s="146">
        <f t="shared" ref="T145:T163" si="3">S145*H145</f>
        <v>10.4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7" t="s">
        <v>145</v>
      </c>
      <c r="AT145" s="147" t="s">
        <v>141</v>
      </c>
      <c r="AU145" s="147" t="s">
        <v>146</v>
      </c>
      <c r="AY145" s="14" t="s">
        <v>139</v>
      </c>
      <c r="BE145" s="148">
        <f t="shared" ref="BE145:BE163" si="4">IF(N145="základná",J145,0)</f>
        <v>0</v>
      </c>
      <c r="BF145" s="148">
        <f t="shared" ref="BF145:BF163" si="5">IF(N145="znížená",J145,0)</f>
        <v>0</v>
      </c>
      <c r="BG145" s="148">
        <f t="shared" ref="BG145:BG163" si="6">IF(N145="zákl. prenesená",J145,0)</f>
        <v>0</v>
      </c>
      <c r="BH145" s="148">
        <f t="shared" ref="BH145:BH163" si="7">IF(N145="zníž. prenesená",J145,0)</f>
        <v>0</v>
      </c>
      <c r="BI145" s="148">
        <f t="shared" ref="BI145:BI163" si="8">IF(N145="nulová",J145,0)</f>
        <v>0</v>
      </c>
      <c r="BJ145" s="14" t="s">
        <v>146</v>
      </c>
      <c r="BK145" s="148">
        <f t="shared" ref="BK145:BK163" si="9">ROUND(I145*H145,2)</f>
        <v>0</v>
      </c>
      <c r="BL145" s="14" t="s">
        <v>145</v>
      </c>
      <c r="BM145" s="147" t="s">
        <v>147</v>
      </c>
    </row>
    <row r="146" spans="1:65" s="2" customFormat="1" ht="24">
      <c r="A146" s="26"/>
      <c r="B146" s="135"/>
      <c r="C146" s="136" t="s">
        <v>146</v>
      </c>
      <c r="D146" s="136" t="s">
        <v>141</v>
      </c>
      <c r="E146" s="137" t="s">
        <v>148</v>
      </c>
      <c r="F146" s="138" t="s">
        <v>149</v>
      </c>
      <c r="G146" s="139" t="s">
        <v>144</v>
      </c>
      <c r="H146" s="140">
        <v>40</v>
      </c>
      <c r="I146" s="141"/>
      <c r="J146" s="141">
        <f t="shared" si="0"/>
        <v>0</v>
      </c>
      <c r="K146" s="142"/>
      <c r="L146" s="27"/>
      <c r="M146" s="143" t="s">
        <v>1</v>
      </c>
      <c r="N146" s="144" t="s">
        <v>38</v>
      </c>
      <c r="O146" s="145">
        <v>0.35499999999999998</v>
      </c>
      <c r="P146" s="145">
        <f t="shared" si="1"/>
        <v>14.2</v>
      </c>
      <c r="Q146" s="145">
        <v>0</v>
      </c>
      <c r="R146" s="145">
        <f t="shared" si="2"/>
        <v>0</v>
      </c>
      <c r="S146" s="145">
        <v>0.24</v>
      </c>
      <c r="T146" s="146">
        <f t="shared" si="3"/>
        <v>9.6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7" t="s">
        <v>145</v>
      </c>
      <c r="AT146" s="147" t="s">
        <v>141</v>
      </c>
      <c r="AU146" s="147" t="s">
        <v>146</v>
      </c>
      <c r="AY146" s="14" t="s">
        <v>139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4" t="s">
        <v>146</v>
      </c>
      <c r="BK146" s="148">
        <f t="shared" si="9"/>
        <v>0</v>
      </c>
      <c r="BL146" s="14" t="s">
        <v>145</v>
      </c>
      <c r="BM146" s="147" t="s">
        <v>150</v>
      </c>
    </row>
    <row r="147" spans="1:65" s="2" customFormat="1" ht="24">
      <c r="A147" s="26"/>
      <c r="B147" s="135"/>
      <c r="C147" s="136" t="s">
        <v>151</v>
      </c>
      <c r="D147" s="136" t="s">
        <v>141</v>
      </c>
      <c r="E147" s="137" t="s">
        <v>152</v>
      </c>
      <c r="F147" s="138" t="s">
        <v>153</v>
      </c>
      <c r="G147" s="139" t="s">
        <v>154</v>
      </c>
      <c r="H147" s="140">
        <v>60</v>
      </c>
      <c r="I147" s="141"/>
      <c r="J147" s="141">
        <f t="shared" si="0"/>
        <v>0</v>
      </c>
      <c r="K147" s="142"/>
      <c r="L147" s="27"/>
      <c r="M147" s="143" t="s">
        <v>1</v>
      </c>
      <c r="N147" s="144" t="s">
        <v>38</v>
      </c>
      <c r="O147" s="145">
        <v>7.4999999999999997E-2</v>
      </c>
      <c r="P147" s="145">
        <f t="shared" si="1"/>
        <v>4.5</v>
      </c>
      <c r="Q147" s="145">
        <v>0</v>
      </c>
      <c r="R147" s="145">
        <f t="shared" si="2"/>
        <v>0</v>
      </c>
      <c r="S147" s="145">
        <v>0.04</v>
      </c>
      <c r="T147" s="146">
        <f t="shared" si="3"/>
        <v>2.4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7" t="s">
        <v>145</v>
      </c>
      <c r="AT147" s="147" t="s">
        <v>141</v>
      </c>
      <c r="AU147" s="147" t="s">
        <v>146</v>
      </c>
      <c r="AY147" s="14" t="s">
        <v>139</v>
      </c>
      <c r="BE147" s="148">
        <f t="shared" si="4"/>
        <v>0</v>
      </c>
      <c r="BF147" s="148">
        <f t="shared" si="5"/>
        <v>0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4" t="s">
        <v>146</v>
      </c>
      <c r="BK147" s="148">
        <f t="shared" si="9"/>
        <v>0</v>
      </c>
      <c r="BL147" s="14" t="s">
        <v>145</v>
      </c>
      <c r="BM147" s="147" t="s">
        <v>155</v>
      </c>
    </row>
    <row r="148" spans="1:65" s="2" customFormat="1" ht="24">
      <c r="A148" s="26"/>
      <c r="B148" s="135"/>
      <c r="C148" s="136" t="s">
        <v>145</v>
      </c>
      <c r="D148" s="136" t="s">
        <v>141</v>
      </c>
      <c r="E148" s="137" t="s">
        <v>156</v>
      </c>
      <c r="F148" s="138" t="s">
        <v>157</v>
      </c>
      <c r="G148" s="139" t="s">
        <v>158</v>
      </c>
      <c r="H148" s="140">
        <v>2.25</v>
      </c>
      <c r="I148" s="141"/>
      <c r="J148" s="141">
        <f t="shared" si="0"/>
        <v>0</v>
      </c>
      <c r="K148" s="142"/>
      <c r="L148" s="27"/>
      <c r="M148" s="143" t="s">
        <v>1</v>
      </c>
      <c r="N148" s="144" t="s">
        <v>38</v>
      </c>
      <c r="O148" s="145">
        <v>9.65</v>
      </c>
      <c r="P148" s="145">
        <f t="shared" si="1"/>
        <v>21.712499999999999</v>
      </c>
      <c r="Q148" s="145">
        <v>0</v>
      </c>
      <c r="R148" s="145">
        <f t="shared" si="2"/>
        <v>0</v>
      </c>
      <c r="S148" s="145">
        <v>0</v>
      </c>
      <c r="T148" s="146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7" t="s">
        <v>145</v>
      </c>
      <c r="AT148" s="147" t="s">
        <v>141</v>
      </c>
      <c r="AU148" s="147" t="s">
        <v>146</v>
      </c>
      <c r="AY148" s="14" t="s">
        <v>139</v>
      </c>
      <c r="BE148" s="148">
        <f t="shared" si="4"/>
        <v>0</v>
      </c>
      <c r="BF148" s="148">
        <f t="shared" si="5"/>
        <v>0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4" t="s">
        <v>146</v>
      </c>
      <c r="BK148" s="148">
        <f t="shared" si="9"/>
        <v>0</v>
      </c>
      <c r="BL148" s="14" t="s">
        <v>145</v>
      </c>
      <c r="BM148" s="147" t="s">
        <v>159</v>
      </c>
    </row>
    <row r="149" spans="1:65" s="2" customFormat="1" ht="24">
      <c r="A149" s="26"/>
      <c r="B149" s="135"/>
      <c r="C149" s="136" t="s">
        <v>160</v>
      </c>
      <c r="D149" s="136" t="s">
        <v>141</v>
      </c>
      <c r="E149" s="137" t="s">
        <v>161</v>
      </c>
      <c r="F149" s="138" t="s">
        <v>162</v>
      </c>
      <c r="G149" s="139" t="s">
        <v>158</v>
      </c>
      <c r="H149" s="140">
        <v>43.4</v>
      </c>
      <c r="I149" s="141"/>
      <c r="J149" s="141">
        <f t="shared" si="0"/>
        <v>0</v>
      </c>
      <c r="K149" s="142"/>
      <c r="L149" s="27"/>
      <c r="M149" s="143" t="s">
        <v>1</v>
      </c>
      <c r="N149" s="144" t="s">
        <v>38</v>
      </c>
      <c r="O149" s="145">
        <v>1.2999999999999999E-2</v>
      </c>
      <c r="P149" s="145">
        <f t="shared" si="1"/>
        <v>0.56420000000000003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7" t="s">
        <v>145</v>
      </c>
      <c r="AT149" s="147" t="s">
        <v>141</v>
      </c>
      <c r="AU149" s="147" t="s">
        <v>146</v>
      </c>
      <c r="AY149" s="14" t="s">
        <v>139</v>
      </c>
      <c r="BE149" s="148">
        <f t="shared" si="4"/>
        <v>0</v>
      </c>
      <c r="BF149" s="148">
        <f t="shared" si="5"/>
        <v>0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4" t="s">
        <v>146</v>
      </c>
      <c r="BK149" s="148">
        <f t="shared" si="9"/>
        <v>0</v>
      </c>
      <c r="BL149" s="14" t="s">
        <v>145</v>
      </c>
      <c r="BM149" s="147" t="s">
        <v>163</v>
      </c>
    </row>
    <row r="150" spans="1:65" s="2" customFormat="1" ht="24">
      <c r="A150" s="26"/>
      <c r="B150" s="135"/>
      <c r="C150" s="136" t="s">
        <v>164</v>
      </c>
      <c r="D150" s="136" t="s">
        <v>141</v>
      </c>
      <c r="E150" s="137" t="s">
        <v>165</v>
      </c>
      <c r="F150" s="138" t="s">
        <v>166</v>
      </c>
      <c r="G150" s="139" t="s">
        <v>158</v>
      </c>
      <c r="H150" s="140">
        <v>73.5</v>
      </c>
      <c r="I150" s="141"/>
      <c r="J150" s="141">
        <f t="shared" si="0"/>
        <v>0</v>
      </c>
      <c r="K150" s="142"/>
      <c r="L150" s="27"/>
      <c r="M150" s="143" t="s">
        <v>1</v>
      </c>
      <c r="N150" s="144" t="s">
        <v>38</v>
      </c>
      <c r="O150" s="145">
        <v>0.46</v>
      </c>
      <c r="P150" s="145">
        <f t="shared" si="1"/>
        <v>33.81</v>
      </c>
      <c r="Q150" s="145">
        <v>0</v>
      </c>
      <c r="R150" s="145">
        <f t="shared" si="2"/>
        <v>0</v>
      </c>
      <c r="S150" s="145">
        <v>0</v>
      </c>
      <c r="T150" s="146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7" t="s">
        <v>145</v>
      </c>
      <c r="AT150" s="147" t="s">
        <v>141</v>
      </c>
      <c r="AU150" s="147" t="s">
        <v>146</v>
      </c>
      <c r="AY150" s="14" t="s">
        <v>139</v>
      </c>
      <c r="BE150" s="148">
        <f t="shared" si="4"/>
        <v>0</v>
      </c>
      <c r="BF150" s="148">
        <f t="shared" si="5"/>
        <v>0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4" t="s">
        <v>146</v>
      </c>
      <c r="BK150" s="148">
        <f t="shared" si="9"/>
        <v>0</v>
      </c>
      <c r="BL150" s="14" t="s">
        <v>145</v>
      </c>
      <c r="BM150" s="147" t="s">
        <v>167</v>
      </c>
    </row>
    <row r="151" spans="1:65" s="2" customFormat="1" ht="24">
      <c r="A151" s="26"/>
      <c r="B151" s="135"/>
      <c r="C151" s="136" t="s">
        <v>168</v>
      </c>
      <c r="D151" s="136" t="s">
        <v>141</v>
      </c>
      <c r="E151" s="137" t="s">
        <v>169</v>
      </c>
      <c r="F151" s="138" t="s">
        <v>170</v>
      </c>
      <c r="G151" s="139" t="s">
        <v>158</v>
      </c>
      <c r="H151" s="140">
        <v>73.5</v>
      </c>
      <c r="I151" s="141"/>
      <c r="J151" s="141">
        <f t="shared" si="0"/>
        <v>0</v>
      </c>
      <c r="K151" s="142"/>
      <c r="L151" s="27"/>
      <c r="M151" s="143" t="s">
        <v>1</v>
      </c>
      <c r="N151" s="144" t="s">
        <v>38</v>
      </c>
      <c r="O151" s="145">
        <v>5.6000000000000001E-2</v>
      </c>
      <c r="P151" s="145">
        <f t="shared" si="1"/>
        <v>4.1159999999999997</v>
      </c>
      <c r="Q151" s="145">
        <v>0</v>
      </c>
      <c r="R151" s="145">
        <f t="shared" si="2"/>
        <v>0</v>
      </c>
      <c r="S151" s="145">
        <v>0</v>
      </c>
      <c r="T151" s="146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7" t="s">
        <v>145</v>
      </c>
      <c r="AT151" s="147" t="s">
        <v>141</v>
      </c>
      <c r="AU151" s="147" t="s">
        <v>146</v>
      </c>
      <c r="AY151" s="14" t="s">
        <v>139</v>
      </c>
      <c r="BE151" s="148">
        <f t="shared" si="4"/>
        <v>0</v>
      </c>
      <c r="BF151" s="148">
        <f t="shared" si="5"/>
        <v>0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4" t="s">
        <v>146</v>
      </c>
      <c r="BK151" s="148">
        <f t="shared" si="9"/>
        <v>0</v>
      </c>
      <c r="BL151" s="14" t="s">
        <v>145</v>
      </c>
      <c r="BM151" s="147" t="s">
        <v>171</v>
      </c>
    </row>
    <row r="152" spans="1:65" s="2" customFormat="1" ht="17.25" customHeight="1">
      <c r="A152" s="26"/>
      <c r="B152" s="135"/>
      <c r="C152" s="136" t="s">
        <v>172</v>
      </c>
      <c r="D152" s="136" t="s">
        <v>141</v>
      </c>
      <c r="E152" s="137" t="s">
        <v>173</v>
      </c>
      <c r="F152" s="138" t="s">
        <v>174</v>
      </c>
      <c r="G152" s="139" t="s">
        <v>158</v>
      </c>
      <c r="H152" s="140">
        <v>26.35</v>
      </c>
      <c r="I152" s="141"/>
      <c r="J152" s="141">
        <f t="shared" si="0"/>
        <v>0</v>
      </c>
      <c r="K152" s="142"/>
      <c r="L152" s="27"/>
      <c r="M152" s="143" t="s">
        <v>1</v>
      </c>
      <c r="N152" s="144" t="s">
        <v>38</v>
      </c>
      <c r="O152" s="145">
        <v>1.5089999999999999</v>
      </c>
      <c r="P152" s="145">
        <f t="shared" si="1"/>
        <v>39.762149999999998</v>
      </c>
      <c r="Q152" s="145">
        <v>0</v>
      </c>
      <c r="R152" s="145">
        <f t="shared" si="2"/>
        <v>0</v>
      </c>
      <c r="S152" s="145">
        <v>0</v>
      </c>
      <c r="T152" s="146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7" t="s">
        <v>145</v>
      </c>
      <c r="AT152" s="147" t="s">
        <v>141</v>
      </c>
      <c r="AU152" s="147" t="s">
        <v>146</v>
      </c>
      <c r="AY152" s="14" t="s">
        <v>139</v>
      </c>
      <c r="BE152" s="148">
        <f t="shared" si="4"/>
        <v>0</v>
      </c>
      <c r="BF152" s="148">
        <f t="shared" si="5"/>
        <v>0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4" t="s">
        <v>146</v>
      </c>
      <c r="BK152" s="148">
        <f t="shared" si="9"/>
        <v>0</v>
      </c>
      <c r="BL152" s="14" t="s">
        <v>145</v>
      </c>
      <c r="BM152" s="147" t="s">
        <v>175</v>
      </c>
    </row>
    <row r="153" spans="1:65" s="2" customFormat="1" ht="36">
      <c r="A153" s="26"/>
      <c r="B153" s="135"/>
      <c r="C153" s="136" t="s">
        <v>176</v>
      </c>
      <c r="D153" s="136" t="s">
        <v>141</v>
      </c>
      <c r="E153" s="137" t="s">
        <v>177</v>
      </c>
      <c r="F153" s="138" t="s">
        <v>178</v>
      </c>
      <c r="G153" s="139" t="s">
        <v>158</v>
      </c>
      <c r="H153" s="140">
        <v>26.35</v>
      </c>
      <c r="I153" s="141"/>
      <c r="J153" s="141">
        <f t="shared" si="0"/>
        <v>0</v>
      </c>
      <c r="K153" s="142"/>
      <c r="L153" s="27"/>
      <c r="M153" s="143" t="s">
        <v>1</v>
      </c>
      <c r="N153" s="144" t="s">
        <v>38</v>
      </c>
      <c r="O153" s="145">
        <v>0.08</v>
      </c>
      <c r="P153" s="145">
        <f t="shared" si="1"/>
        <v>2.1080000000000001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7" t="s">
        <v>145</v>
      </c>
      <c r="AT153" s="147" t="s">
        <v>141</v>
      </c>
      <c r="AU153" s="147" t="s">
        <v>146</v>
      </c>
      <c r="AY153" s="14" t="s">
        <v>139</v>
      </c>
      <c r="BE153" s="148">
        <f t="shared" si="4"/>
        <v>0</v>
      </c>
      <c r="BF153" s="148">
        <f t="shared" si="5"/>
        <v>0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4" t="s">
        <v>146</v>
      </c>
      <c r="BK153" s="148">
        <f t="shared" si="9"/>
        <v>0</v>
      </c>
      <c r="BL153" s="14" t="s">
        <v>145</v>
      </c>
      <c r="BM153" s="147" t="s">
        <v>179</v>
      </c>
    </row>
    <row r="154" spans="1:65" s="2" customFormat="1" ht="16.5" customHeight="1">
      <c r="A154" s="26"/>
      <c r="B154" s="135"/>
      <c r="C154" s="136" t="s">
        <v>180</v>
      </c>
      <c r="D154" s="136" t="s">
        <v>141</v>
      </c>
      <c r="E154" s="137" t="s">
        <v>181</v>
      </c>
      <c r="F154" s="138" t="s">
        <v>182</v>
      </c>
      <c r="G154" s="139" t="s">
        <v>158</v>
      </c>
      <c r="H154" s="140">
        <v>7.2249999999999996</v>
      </c>
      <c r="I154" s="141"/>
      <c r="J154" s="141">
        <f t="shared" si="0"/>
        <v>0</v>
      </c>
      <c r="K154" s="142"/>
      <c r="L154" s="27"/>
      <c r="M154" s="143" t="s">
        <v>1</v>
      </c>
      <c r="N154" s="144" t="s">
        <v>38</v>
      </c>
      <c r="O154" s="145">
        <v>2.9610099999999999</v>
      </c>
      <c r="P154" s="145">
        <f t="shared" si="1"/>
        <v>21.3933</v>
      </c>
      <c r="Q154" s="145">
        <v>0</v>
      </c>
      <c r="R154" s="145">
        <f t="shared" si="2"/>
        <v>0</v>
      </c>
      <c r="S154" s="145">
        <v>0</v>
      </c>
      <c r="T154" s="146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7" t="s">
        <v>145</v>
      </c>
      <c r="AT154" s="147" t="s">
        <v>141</v>
      </c>
      <c r="AU154" s="147" t="s">
        <v>146</v>
      </c>
      <c r="AY154" s="14" t="s">
        <v>139</v>
      </c>
      <c r="BE154" s="148">
        <f t="shared" si="4"/>
        <v>0</v>
      </c>
      <c r="BF154" s="148">
        <f t="shared" si="5"/>
        <v>0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4" t="s">
        <v>146</v>
      </c>
      <c r="BK154" s="148">
        <f t="shared" si="9"/>
        <v>0</v>
      </c>
      <c r="BL154" s="14" t="s">
        <v>145</v>
      </c>
      <c r="BM154" s="147" t="s">
        <v>183</v>
      </c>
    </row>
    <row r="155" spans="1:65" s="2" customFormat="1" ht="24">
      <c r="A155" s="26"/>
      <c r="B155" s="135"/>
      <c r="C155" s="136" t="s">
        <v>184</v>
      </c>
      <c r="D155" s="136" t="s">
        <v>141</v>
      </c>
      <c r="E155" s="137" t="s">
        <v>185</v>
      </c>
      <c r="F155" s="138" t="s">
        <v>186</v>
      </c>
      <c r="G155" s="139" t="s">
        <v>158</v>
      </c>
      <c r="H155" s="140">
        <v>7.2249999999999996</v>
      </c>
      <c r="I155" s="141"/>
      <c r="J155" s="141">
        <f t="shared" si="0"/>
        <v>0</v>
      </c>
      <c r="K155" s="142"/>
      <c r="L155" s="27"/>
      <c r="M155" s="143" t="s">
        <v>1</v>
      </c>
      <c r="N155" s="144" t="s">
        <v>38</v>
      </c>
      <c r="O155" s="145">
        <v>0.44773000000000002</v>
      </c>
      <c r="P155" s="145">
        <f t="shared" si="1"/>
        <v>3.2348499999999998</v>
      </c>
      <c r="Q155" s="145">
        <v>0</v>
      </c>
      <c r="R155" s="145">
        <f t="shared" si="2"/>
        <v>0</v>
      </c>
      <c r="S155" s="145">
        <v>0</v>
      </c>
      <c r="T155" s="146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7" t="s">
        <v>145</v>
      </c>
      <c r="AT155" s="147" t="s">
        <v>141</v>
      </c>
      <c r="AU155" s="147" t="s">
        <v>146</v>
      </c>
      <c r="AY155" s="14" t="s">
        <v>139</v>
      </c>
      <c r="BE155" s="148">
        <f t="shared" si="4"/>
        <v>0</v>
      </c>
      <c r="BF155" s="148">
        <f t="shared" si="5"/>
        <v>0</v>
      </c>
      <c r="BG155" s="148">
        <f t="shared" si="6"/>
        <v>0</v>
      </c>
      <c r="BH155" s="148">
        <f t="shared" si="7"/>
        <v>0</v>
      </c>
      <c r="BI155" s="148">
        <f t="shared" si="8"/>
        <v>0</v>
      </c>
      <c r="BJ155" s="14" t="s">
        <v>146</v>
      </c>
      <c r="BK155" s="148">
        <f t="shared" si="9"/>
        <v>0</v>
      </c>
      <c r="BL155" s="14" t="s">
        <v>145</v>
      </c>
      <c r="BM155" s="147" t="s">
        <v>187</v>
      </c>
    </row>
    <row r="156" spans="1:65" s="2" customFormat="1" ht="24">
      <c r="A156" s="26"/>
      <c r="B156" s="135"/>
      <c r="C156" s="136" t="s">
        <v>188</v>
      </c>
      <c r="D156" s="136" t="s">
        <v>141</v>
      </c>
      <c r="E156" s="137" t="s">
        <v>189</v>
      </c>
      <c r="F156" s="138" t="s">
        <v>190</v>
      </c>
      <c r="G156" s="139" t="s">
        <v>158</v>
      </c>
      <c r="H156" s="140">
        <v>109.325</v>
      </c>
      <c r="I156" s="141"/>
      <c r="J156" s="141">
        <f t="shared" si="0"/>
        <v>0</v>
      </c>
      <c r="K156" s="142"/>
      <c r="L156" s="27"/>
      <c r="M156" s="143" t="s">
        <v>1</v>
      </c>
      <c r="N156" s="144" t="s">
        <v>38</v>
      </c>
      <c r="O156" s="145">
        <v>6.4000000000000001E-2</v>
      </c>
      <c r="P156" s="145">
        <f t="shared" si="1"/>
        <v>6.9968000000000004</v>
      </c>
      <c r="Q156" s="145">
        <v>0</v>
      </c>
      <c r="R156" s="145">
        <f t="shared" si="2"/>
        <v>0</v>
      </c>
      <c r="S156" s="145">
        <v>0</v>
      </c>
      <c r="T156" s="146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7" t="s">
        <v>145</v>
      </c>
      <c r="AT156" s="147" t="s">
        <v>141</v>
      </c>
      <c r="AU156" s="147" t="s">
        <v>146</v>
      </c>
      <c r="AY156" s="14" t="s">
        <v>139</v>
      </c>
      <c r="BE156" s="148">
        <f t="shared" si="4"/>
        <v>0</v>
      </c>
      <c r="BF156" s="148">
        <f t="shared" si="5"/>
        <v>0</v>
      </c>
      <c r="BG156" s="148">
        <f t="shared" si="6"/>
        <v>0</v>
      </c>
      <c r="BH156" s="148">
        <f t="shared" si="7"/>
        <v>0</v>
      </c>
      <c r="BI156" s="148">
        <f t="shared" si="8"/>
        <v>0</v>
      </c>
      <c r="BJ156" s="14" t="s">
        <v>146</v>
      </c>
      <c r="BK156" s="148">
        <f t="shared" si="9"/>
        <v>0</v>
      </c>
      <c r="BL156" s="14" t="s">
        <v>145</v>
      </c>
      <c r="BM156" s="147" t="s">
        <v>191</v>
      </c>
    </row>
    <row r="157" spans="1:65" s="2" customFormat="1" ht="24">
      <c r="A157" s="26"/>
      <c r="B157" s="135"/>
      <c r="C157" s="136" t="s">
        <v>192</v>
      </c>
      <c r="D157" s="136" t="s">
        <v>141</v>
      </c>
      <c r="E157" s="137" t="s">
        <v>193</v>
      </c>
      <c r="F157" s="138" t="s">
        <v>194</v>
      </c>
      <c r="G157" s="139" t="s">
        <v>158</v>
      </c>
      <c r="H157" s="140">
        <v>109.325</v>
      </c>
      <c r="I157" s="141"/>
      <c r="J157" s="141">
        <f t="shared" si="0"/>
        <v>0</v>
      </c>
      <c r="K157" s="142"/>
      <c r="L157" s="27"/>
      <c r="M157" s="143" t="s">
        <v>1</v>
      </c>
      <c r="N157" s="144" t="s">
        <v>38</v>
      </c>
      <c r="O157" s="145">
        <v>8.6999999999999994E-2</v>
      </c>
      <c r="P157" s="145">
        <f t="shared" si="1"/>
        <v>9.5112799999999993</v>
      </c>
      <c r="Q157" s="145">
        <v>0</v>
      </c>
      <c r="R157" s="145">
        <f t="shared" si="2"/>
        <v>0</v>
      </c>
      <c r="S157" s="145">
        <v>0</v>
      </c>
      <c r="T157" s="146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7" t="s">
        <v>145</v>
      </c>
      <c r="AT157" s="147" t="s">
        <v>141</v>
      </c>
      <c r="AU157" s="147" t="s">
        <v>146</v>
      </c>
      <c r="AY157" s="14" t="s">
        <v>139</v>
      </c>
      <c r="BE157" s="148">
        <f t="shared" si="4"/>
        <v>0</v>
      </c>
      <c r="BF157" s="148">
        <f t="shared" si="5"/>
        <v>0</v>
      </c>
      <c r="BG157" s="148">
        <f t="shared" si="6"/>
        <v>0</v>
      </c>
      <c r="BH157" s="148">
        <f t="shared" si="7"/>
        <v>0</v>
      </c>
      <c r="BI157" s="148">
        <f t="shared" si="8"/>
        <v>0</v>
      </c>
      <c r="BJ157" s="14" t="s">
        <v>146</v>
      </c>
      <c r="BK157" s="148">
        <f t="shared" si="9"/>
        <v>0</v>
      </c>
      <c r="BL157" s="14" t="s">
        <v>145</v>
      </c>
      <c r="BM157" s="147" t="s">
        <v>195</v>
      </c>
    </row>
    <row r="158" spans="1:65" s="2" customFormat="1" ht="16.5" customHeight="1">
      <c r="A158" s="26"/>
      <c r="B158" s="135"/>
      <c r="C158" s="136" t="s">
        <v>196</v>
      </c>
      <c r="D158" s="136" t="s">
        <v>141</v>
      </c>
      <c r="E158" s="137" t="s">
        <v>197</v>
      </c>
      <c r="F158" s="138" t="s">
        <v>198</v>
      </c>
      <c r="G158" s="139" t="s">
        <v>158</v>
      </c>
      <c r="H158" s="140">
        <v>109.325</v>
      </c>
      <c r="I158" s="141"/>
      <c r="J158" s="141">
        <f t="shared" si="0"/>
        <v>0</v>
      </c>
      <c r="K158" s="142"/>
      <c r="L158" s="27"/>
      <c r="M158" s="143" t="s">
        <v>1</v>
      </c>
      <c r="N158" s="144" t="s">
        <v>38</v>
      </c>
      <c r="O158" s="145">
        <v>8.0000000000000002E-3</v>
      </c>
      <c r="P158" s="145">
        <f t="shared" si="1"/>
        <v>0.87460000000000004</v>
      </c>
      <c r="Q158" s="145">
        <v>0</v>
      </c>
      <c r="R158" s="145">
        <f t="shared" si="2"/>
        <v>0</v>
      </c>
      <c r="S158" s="145">
        <v>0</v>
      </c>
      <c r="T158" s="146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7" t="s">
        <v>145</v>
      </c>
      <c r="AT158" s="147" t="s">
        <v>141</v>
      </c>
      <c r="AU158" s="147" t="s">
        <v>146</v>
      </c>
      <c r="AY158" s="14" t="s">
        <v>139</v>
      </c>
      <c r="BE158" s="148">
        <f t="shared" si="4"/>
        <v>0</v>
      </c>
      <c r="BF158" s="148">
        <f t="shared" si="5"/>
        <v>0</v>
      </c>
      <c r="BG158" s="148">
        <f t="shared" si="6"/>
        <v>0</v>
      </c>
      <c r="BH158" s="148">
        <f t="shared" si="7"/>
        <v>0</v>
      </c>
      <c r="BI158" s="148">
        <f t="shared" si="8"/>
        <v>0</v>
      </c>
      <c r="BJ158" s="14" t="s">
        <v>146</v>
      </c>
      <c r="BK158" s="148">
        <f t="shared" si="9"/>
        <v>0</v>
      </c>
      <c r="BL158" s="14" t="s">
        <v>145</v>
      </c>
      <c r="BM158" s="147" t="s">
        <v>199</v>
      </c>
    </row>
    <row r="159" spans="1:65" s="2" customFormat="1" ht="24">
      <c r="A159" s="26"/>
      <c r="B159" s="135"/>
      <c r="C159" s="136" t="s">
        <v>200</v>
      </c>
      <c r="D159" s="136" t="s">
        <v>141</v>
      </c>
      <c r="E159" s="137" t="s">
        <v>201</v>
      </c>
      <c r="F159" s="138" t="s">
        <v>202</v>
      </c>
      <c r="G159" s="139" t="s">
        <v>158</v>
      </c>
      <c r="H159" s="140">
        <v>2.8</v>
      </c>
      <c r="I159" s="141"/>
      <c r="J159" s="141">
        <f t="shared" si="0"/>
        <v>0</v>
      </c>
      <c r="K159" s="142"/>
      <c r="L159" s="27"/>
      <c r="M159" s="143" t="s">
        <v>1</v>
      </c>
      <c r="N159" s="144" t="s">
        <v>38</v>
      </c>
      <c r="O159" s="145">
        <v>2.0760000000000001</v>
      </c>
      <c r="P159" s="145">
        <f t="shared" si="1"/>
        <v>5.8128000000000002</v>
      </c>
      <c r="Q159" s="145">
        <v>0</v>
      </c>
      <c r="R159" s="145">
        <f t="shared" si="2"/>
        <v>0</v>
      </c>
      <c r="S159" s="145">
        <v>0</v>
      </c>
      <c r="T159" s="146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7" t="s">
        <v>145</v>
      </c>
      <c r="AT159" s="147" t="s">
        <v>141</v>
      </c>
      <c r="AU159" s="147" t="s">
        <v>146</v>
      </c>
      <c r="AY159" s="14" t="s">
        <v>139</v>
      </c>
      <c r="BE159" s="148">
        <f t="shared" si="4"/>
        <v>0</v>
      </c>
      <c r="BF159" s="148">
        <f t="shared" si="5"/>
        <v>0</v>
      </c>
      <c r="BG159" s="148">
        <f t="shared" si="6"/>
        <v>0</v>
      </c>
      <c r="BH159" s="148">
        <f t="shared" si="7"/>
        <v>0</v>
      </c>
      <c r="BI159" s="148">
        <f t="shared" si="8"/>
        <v>0</v>
      </c>
      <c r="BJ159" s="14" t="s">
        <v>146</v>
      </c>
      <c r="BK159" s="148">
        <f t="shared" si="9"/>
        <v>0</v>
      </c>
      <c r="BL159" s="14" t="s">
        <v>145</v>
      </c>
      <c r="BM159" s="147" t="s">
        <v>203</v>
      </c>
    </row>
    <row r="160" spans="1:65" s="2" customFormat="1" ht="24">
      <c r="A160" s="26"/>
      <c r="B160" s="135"/>
      <c r="C160" s="136" t="s">
        <v>204</v>
      </c>
      <c r="D160" s="136" t="s">
        <v>141</v>
      </c>
      <c r="E160" s="137" t="s">
        <v>205</v>
      </c>
      <c r="F160" s="138" t="s">
        <v>206</v>
      </c>
      <c r="G160" s="139" t="s">
        <v>144</v>
      </c>
      <c r="H160" s="140">
        <v>125</v>
      </c>
      <c r="I160" s="141"/>
      <c r="J160" s="141">
        <f t="shared" si="0"/>
        <v>0</v>
      </c>
      <c r="K160" s="142"/>
      <c r="L160" s="27"/>
      <c r="M160" s="143" t="s">
        <v>1</v>
      </c>
      <c r="N160" s="144" t="s">
        <v>38</v>
      </c>
      <c r="O160" s="145">
        <v>6.0519999999999997E-2</v>
      </c>
      <c r="P160" s="145">
        <f t="shared" si="1"/>
        <v>7.5650000000000004</v>
      </c>
      <c r="Q160" s="145">
        <v>0</v>
      </c>
      <c r="R160" s="145">
        <f t="shared" si="2"/>
        <v>0</v>
      </c>
      <c r="S160" s="145">
        <v>0</v>
      </c>
      <c r="T160" s="146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7" t="s">
        <v>145</v>
      </c>
      <c r="AT160" s="147" t="s">
        <v>141</v>
      </c>
      <c r="AU160" s="147" t="s">
        <v>146</v>
      </c>
      <c r="AY160" s="14" t="s">
        <v>139</v>
      </c>
      <c r="BE160" s="148">
        <f t="shared" si="4"/>
        <v>0</v>
      </c>
      <c r="BF160" s="148">
        <f t="shared" si="5"/>
        <v>0</v>
      </c>
      <c r="BG160" s="148">
        <f t="shared" si="6"/>
        <v>0</v>
      </c>
      <c r="BH160" s="148">
        <f t="shared" si="7"/>
        <v>0</v>
      </c>
      <c r="BI160" s="148">
        <f t="shared" si="8"/>
        <v>0</v>
      </c>
      <c r="BJ160" s="14" t="s">
        <v>146</v>
      </c>
      <c r="BK160" s="148">
        <f t="shared" si="9"/>
        <v>0</v>
      </c>
      <c r="BL160" s="14" t="s">
        <v>145</v>
      </c>
      <c r="BM160" s="147" t="s">
        <v>207</v>
      </c>
    </row>
    <row r="161" spans="1:65" s="2" customFormat="1" ht="16.5" customHeight="1">
      <c r="A161" s="26"/>
      <c r="B161" s="135"/>
      <c r="C161" s="149" t="s">
        <v>208</v>
      </c>
      <c r="D161" s="149" t="s">
        <v>209</v>
      </c>
      <c r="E161" s="150" t="s">
        <v>210</v>
      </c>
      <c r="F161" s="151" t="s">
        <v>211</v>
      </c>
      <c r="G161" s="152" t="s">
        <v>212</v>
      </c>
      <c r="H161" s="153">
        <v>3.75</v>
      </c>
      <c r="I161" s="154"/>
      <c r="J161" s="154">
        <f t="shared" si="0"/>
        <v>0</v>
      </c>
      <c r="K161" s="155"/>
      <c r="L161" s="156"/>
      <c r="M161" s="157" t="s">
        <v>1</v>
      </c>
      <c r="N161" s="158" t="s">
        <v>38</v>
      </c>
      <c r="O161" s="145">
        <v>0</v>
      </c>
      <c r="P161" s="145">
        <f t="shared" si="1"/>
        <v>0</v>
      </c>
      <c r="Q161" s="145">
        <v>1E-3</v>
      </c>
      <c r="R161" s="145">
        <f t="shared" si="2"/>
        <v>3.7499999999999999E-3</v>
      </c>
      <c r="S161" s="145">
        <v>0</v>
      </c>
      <c r="T161" s="146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7" t="s">
        <v>172</v>
      </c>
      <c r="AT161" s="147" t="s">
        <v>209</v>
      </c>
      <c r="AU161" s="147" t="s">
        <v>146</v>
      </c>
      <c r="AY161" s="14" t="s">
        <v>139</v>
      </c>
      <c r="BE161" s="148">
        <f t="shared" si="4"/>
        <v>0</v>
      </c>
      <c r="BF161" s="148">
        <f t="shared" si="5"/>
        <v>0</v>
      </c>
      <c r="BG161" s="148">
        <f t="shared" si="6"/>
        <v>0</v>
      </c>
      <c r="BH161" s="148">
        <f t="shared" si="7"/>
        <v>0</v>
      </c>
      <c r="BI161" s="148">
        <f t="shared" si="8"/>
        <v>0</v>
      </c>
      <c r="BJ161" s="14" t="s">
        <v>146</v>
      </c>
      <c r="BK161" s="148">
        <f t="shared" si="9"/>
        <v>0</v>
      </c>
      <c r="BL161" s="14" t="s">
        <v>145</v>
      </c>
      <c r="BM161" s="147" t="s">
        <v>213</v>
      </c>
    </row>
    <row r="162" spans="1:65" s="2" customFormat="1" ht="16.5" customHeight="1">
      <c r="A162" s="26"/>
      <c r="B162" s="135"/>
      <c r="C162" s="136" t="s">
        <v>214</v>
      </c>
      <c r="D162" s="136" t="s">
        <v>141</v>
      </c>
      <c r="E162" s="137" t="s">
        <v>215</v>
      </c>
      <c r="F162" s="138" t="s">
        <v>216</v>
      </c>
      <c r="G162" s="139" t="s">
        <v>144</v>
      </c>
      <c r="H162" s="140">
        <v>125</v>
      </c>
      <c r="I162" s="141"/>
      <c r="J162" s="141">
        <f t="shared" si="0"/>
        <v>0</v>
      </c>
      <c r="K162" s="142"/>
      <c r="L162" s="27"/>
      <c r="M162" s="143" t="s">
        <v>1</v>
      </c>
      <c r="N162" s="144" t="s">
        <v>38</v>
      </c>
      <c r="O162" s="145">
        <v>1.2E-2</v>
      </c>
      <c r="P162" s="145">
        <f t="shared" si="1"/>
        <v>1.5</v>
      </c>
      <c r="Q162" s="145">
        <v>0</v>
      </c>
      <c r="R162" s="145">
        <f t="shared" si="2"/>
        <v>0</v>
      </c>
      <c r="S162" s="145">
        <v>0</v>
      </c>
      <c r="T162" s="146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7" t="s">
        <v>145</v>
      </c>
      <c r="AT162" s="147" t="s">
        <v>141</v>
      </c>
      <c r="AU162" s="147" t="s">
        <v>146</v>
      </c>
      <c r="AY162" s="14" t="s">
        <v>139</v>
      </c>
      <c r="BE162" s="148">
        <f t="shared" si="4"/>
        <v>0</v>
      </c>
      <c r="BF162" s="148">
        <f t="shared" si="5"/>
        <v>0</v>
      </c>
      <c r="BG162" s="148">
        <f t="shared" si="6"/>
        <v>0</v>
      </c>
      <c r="BH162" s="148">
        <f t="shared" si="7"/>
        <v>0</v>
      </c>
      <c r="BI162" s="148">
        <f t="shared" si="8"/>
        <v>0</v>
      </c>
      <c r="BJ162" s="14" t="s">
        <v>146</v>
      </c>
      <c r="BK162" s="148">
        <f t="shared" si="9"/>
        <v>0</v>
      </c>
      <c r="BL162" s="14" t="s">
        <v>145</v>
      </c>
      <c r="BM162" s="147" t="s">
        <v>217</v>
      </c>
    </row>
    <row r="163" spans="1:65" s="2" customFormat="1" ht="16.5" customHeight="1">
      <c r="A163" s="26"/>
      <c r="B163" s="135"/>
      <c r="C163" s="136" t="s">
        <v>218</v>
      </c>
      <c r="D163" s="136" t="s">
        <v>141</v>
      </c>
      <c r="E163" s="137" t="s">
        <v>219</v>
      </c>
      <c r="F163" s="138" t="s">
        <v>220</v>
      </c>
      <c r="G163" s="139" t="s">
        <v>144</v>
      </c>
      <c r="H163" s="140">
        <v>217</v>
      </c>
      <c r="I163" s="141"/>
      <c r="J163" s="141">
        <f t="shared" si="0"/>
        <v>0</v>
      </c>
      <c r="K163" s="142"/>
      <c r="L163" s="27"/>
      <c r="M163" s="143" t="s">
        <v>1</v>
      </c>
      <c r="N163" s="144" t="s">
        <v>38</v>
      </c>
      <c r="O163" s="145">
        <v>1.7000000000000001E-2</v>
      </c>
      <c r="P163" s="145">
        <f t="shared" si="1"/>
        <v>3.6890000000000001</v>
      </c>
      <c r="Q163" s="145">
        <v>0</v>
      </c>
      <c r="R163" s="145">
        <f t="shared" si="2"/>
        <v>0</v>
      </c>
      <c r="S163" s="145">
        <v>0</v>
      </c>
      <c r="T163" s="146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7" t="s">
        <v>145</v>
      </c>
      <c r="AT163" s="147" t="s">
        <v>141</v>
      </c>
      <c r="AU163" s="147" t="s">
        <v>146</v>
      </c>
      <c r="AY163" s="14" t="s">
        <v>139</v>
      </c>
      <c r="BE163" s="148">
        <f t="shared" si="4"/>
        <v>0</v>
      </c>
      <c r="BF163" s="148">
        <f t="shared" si="5"/>
        <v>0</v>
      </c>
      <c r="BG163" s="148">
        <f t="shared" si="6"/>
        <v>0</v>
      </c>
      <c r="BH163" s="148">
        <f t="shared" si="7"/>
        <v>0</v>
      </c>
      <c r="BI163" s="148">
        <f t="shared" si="8"/>
        <v>0</v>
      </c>
      <c r="BJ163" s="14" t="s">
        <v>146</v>
      </c>
      <c r="BK163" s="148">
        <f t="shared" si="9"/>
        <v>0</v>
      </c>
      <c r="BL163" s="14" t="s">
        <v>145</v>
      </c>
      <c r="BM163" s="147" t="s">
        <v>221</v>
      </c>
    </row>
    <row r="164" spans="1:65" s="12" customFormat="1" ht="22.9" customHeight="1">
      <c r="B164" s="123"/>
      <c r="D164" s="124" t="s">
        <v>71</v>
      </c>
      <c r="E164" s="133" t="s">
        <v>146</v>
      </c>
      <c r="F164" s="133" t="s">
        <v>222</v>
      </c>
      <c r="I164" s="214"/>
      <c r="J164" s="134">
        <f>BK164</f>
        <v>0</v>
      </c>
      <c r="L164" s="123"/>
      <c r="M164" s="127"/>
      <c r="N164" s="128"/>
      <c r="O164" s="128"/>
      <c r="P164" s="129">
        <f>SUM(P165:P180)</f>
        <v>207.69889000000001</v>
      </c>
      <c r="Q164" s="128"/>
      <c r="R164" s="129">
        <f>SUM(R165:R180)</f>
        <v>229.24419</v>
      </c>
      <c r="S164" s="128"/>
      <c r="T164" s="130">
        <f>SUM(T165:T180)</f>
        <v>0</v>
      </c>
      <c r="AR164" s="124" t="s">
        <v>80</v>
      </c>
      <c r="AT164" s="131" t="s">
        <v>71</v>
      </c>
      <c r="AU164" s="131" t="s">
        <v>80</v>
      </c>
      <c r="AY164" s="124" t="s">
        <v>139</v>
      </c>
      <c r="BK164" s="132">
        <f>SUM(BK165:BK180)</f>
        <v>0</v>
      </c>
    </row>
    <row r="165" spans="1:65" s="2" customFormat="1" ht="16.5" customHeight="1">
      <c r="A165" s="26"/>
      <c r="B165" s="135"/>
      <c r="C165" s="136" t="s">
        <v>7</v>
      </c>
      <c r="D165" s="136" t="s">
        <v>141</v>
      </c>
      <c r="E165" s="137" t="s">
        <v>223</v>
      </c>
      <c r="F165" s="138" t="s">
        <v>224</v>
      </c>
      <c r="G165" s="139" t="s">
        <v>158</v>
      </c>
      <c r="H165" s="140">
        <v>4.5</v>
      </c>
      <c r="I165" s="141"/>
      <c r="J165" s="141">
        <f t="shared" ref="J165:J180" si="10">ROUND(I165*H165,2)</f>
        <v>0</v>
      </c>
      <c r="K165" s="142"/>
      <c r="L165" s="27"/>
      <c r="M165" s="143" t="s">
        <v>1</v>
      </c>
      <c r="N165" s="144" t="s">
        <v>38</v>
      </c>
      <c r="O165" s="145">
        <v>0.91356000000000004</v>
      </c>
      <c r="P165" s="145">
        <f t="shared" ref="P165:P180" si="11">O165*H165</f>
        <v>4.1110199999999999</v>
      </c>
      <c r="Q165" s="145">
        <v>1.93971</v>
      </c>
      <c r="R165" s="145">
        <f t="shared" ref="R165:R180" si="12">Q165*H165</f>
        <v>8.7286999999999999</v>
      </c>
      <c r="S165" s="145">
        <v>0</v>
      </c>
      <c r="T165" s="146">
        <f t="shared" ref="T165:T180" si="13"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7" t="s">
        <v>145</v>
      </c>
      <c r="AT165" s="147" t="s">
        <v>141</v>
      </c>
      <c r="AU165" s="147" t="s">
        <v>146</v>
      </c>
      <c r="AY165" s="14" t="s">
        <v>139</v>
      </c>
      <c r="BE165" s="148">
        <f t="shared" ref="BE165:BE180" si="14">IF(N165="základná",J165,0)</f>
        <v>0</v>
      </c>
      <c r="BF165" s="148">
        <f t="shared" ref="BF165:BF180" si="15">IF(N165="znížená",J165,0)</f>
        <v>0</v>
      </c>
      <c r="BG165" s="148">
        <f t="shared" ref="BG165:BG180" si="16">IF(N165="zákl. prenesená",J165,0)</f>
        <v>0</v>
      </c>
      <c r="BH165" s="148">
        <f t="shared" ref="BH165:BH180" si="17">IF(N165="zníž. prenesená",J165,0)</f>
        <v>0</v>
      </c>
      <c r="BI165" s="148">
        <f t="shared" ref="BI165:BI180" si="18">IF(N165="nulová",J165,0)</f>
        <v>0</v>
      </c>
      <c r="BJ165" s="14" t="s">
        <v>146</v>
      </c>
      <c r="BK165" s="148">
        <f t="shared" ref="BK165:BK180" si="19">ROUND(I165*H165,2)</f>
        <v>0</v>
      </c>
      <c r="BL165" s="14" t="s">
        <v>145</v>
      </c>
      <c r="BM165" s="147" t="s">
        <v>225</v>
      </c>
    </row>
    <row r="166" spans="1:65" s="2" customFormat="1" ht="24">
      <c r="A166" s="26"/>
      <c r="B166" s="135"/>
      <c r="C166" s="136" t="s">
        <v>226</v>
      </c>
      <c r="D166" s="136" t="s">
        <v>141</v>
      </c>
      <c r="E166" s="137" t="s">
        <v>227</v>
      </c>
      <c r="F166" s="138" t="s">
        <v>228</v>
      </c>
      <c r="G166" s="139" t="s">
        <v>158</v>
      </c>
      <c r="H166" s="140">
        <v>37</v>
      </c>
      <c r="I166" s="141"/>
      <c r="J166" s="141">
        <f t="shared" si="10"/>
        <v>0</v>
      </c>
      <c r="K166" s="142"/>
      <c r="L166" s="27"/>
      <c r="M166" s="143" t="s">
        <v>1</v>
      </c>
      <c r="N166" s="144" t="s">
        <v>38</v>
      </c>
      <c r="O166" s="145">
        <v>1.0968</v>
      </c>
      <c r="P166" s="145">
        <f t="shared" si="11"/>
        <v>40.581600000000002</v>
      </c>
      <c r="Q166" s="145">
        <v>2.0699999999999998</v>
      </c>
      <c r="R166" s="145">
        <f t="shared" si="12"/>
        <v>76.59</v>
      </c>
      <c r="S166" s="145">
        <v>0</v>
      </c>
      <c r="T166" s="146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7" t="s">
        <v>145</v>
      </c>
      <c r="AT166" s="147" t="s">
        <v>141</v>
      </c>
      <c r="AU166" s="147" t="s">
        <v>146</v>
      </c>
      <c r="AY166" s="14" t="s">
        <v>139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4" t="s">
        <v>146</v>
      </c>
      <c r="BK166" s="148">
        <f t="shared" si="19"/>
        <v>0</v>
      </c>
      <c r="BL166" s="14" t="s">
        <v>145</v>
      </c>
      <c r="BM166" s="147" t="s">
        <v>229</v>
      </c>
    </row>
    <row r="167" spans="1:65" s="2" customFormat="1" ht="24">
      <c r="A167" s="26"/>
      <c r="B167" s="135"/>
      <c r="C167" s="136" t="s">
        <v>230</v>
      </c>
      <c r="D167" s="136" t="s">
        <v>141</v>
      </c>
      <c r="E167" s="137" t="s">
        <v>231</v>
      </c>
      <c r="F167" s="138" t="s">
        <v>232</v>
      </c>
      <c r="G167" s="139" t="s">
        <v>158</v>
      </c>
      <c r="H167" s="140">
        <v>24.75</v>
      </c>
      <c r="I167" s="141"/>
      <c r="J167" s="141">
        <f t="shared" si="10"/>
        <v>0</v>
      </c>
      <c r="K167" s="142"/>
      <c r="L167" s="27"/>
      <c r="M167" s="143" t="s">
        <v>1</v>
      </c>
      <c r="N167" s="144" t="s">
        <v>38</v>
      </c>
      <c r="O167" s="145">
        <v>0.61890999999999996</v>
      </c>
      <c r="P167" s="145">
        <f t="shared" si="11"/>
        <v>15.318020000000001</v>
      </c>
      <c r="Q167" s="145">
        <v>2.2151299999999998</v>
      </c>
      <c r="R167" s="145">
        <f t="shared" si="12"/>
        <v>54.824469999999998</v>
      </c>
      <c r="S167" s="145">
        <v>0</v>
      </c>
      <c r="T167" s="146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7" t="s">
        <v>145</v>
      </c>
      <c r="AT167" s="147" t="s">
        <v>141</v>
      </c>
      <c r="AU167" s="147" t="s">
        <v>146</v>
      </c>
      <c r="AY167" s="14" t="s">
        <v>139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4" t="s">
        <v>146</v>
      </c>
      <c r="BK167" s="148">
        <f t="shared" si="19"/>
        <v>0</v>
      </c>
      <c r="BL167" s="14" t="s">
        <v>145</v>
      </c>
      <c r="BM167" s="147" t="s">
        <v>233</v>
      </c>
    </row>
    <row r="168" spans="1:65" s="2" customFormat="1" ht="16.5" customHeight="1">
      <c r="A168" s="26"/>
      <c r="B168" s="135"/>
      <c r="C168" s="136" t="s">
        <v>234</v>
      </c>
      <c r="D168" s="136" t="s">
        <v>141</v>
      </c>
      <c r="E168" s="137" t="s">
        <v>235</v>
      </c>
      <c r="F168" s="138" t="s">
        <v>236</v>
      </c>
      <c r="G168" s="139" t="s">
        <v>144</v>
      </c>
      <c r="H168" s="140">
        <v>25</v>
      </c>
      <c r="I168" s="141"/>
      <c r="J168" s="141">
        <f t="shared" si="10"/>
        <v>0</v>
      </c>
      <c r="K168" s="142"/>
      <c r="L168" s="27"/>
      <c r="M168" s="143" t="s">
        <v>1</v>
      </c>
      <c r="N168" s="144" t="s">
        <v>38</v>
      </c>
      <c r="O168" s="145">
        <v>0.35799999999999998</v>
      </c>
      <c r="P168" s="145">
        <f t="shared" si="11"/>
        <v>8.9499999999999993</v>
      </c>
      <c r="Q168" s="145">
        <v>6.7000000000000002E-4</v>
      </c>
      <c r="R168" s="145">
        <f t="shared" si="12"/>
        <v>1.6750000000000001E-2</v>
      </c>
      <c r="S168" s="145">
        <v>0</v>
      </c>
      <c r="T168" s="146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7" t="s">
        <v>145</v>
      </c>
      <c r="AT168" s="147" t="s">
        <v>141</v>
      </c>
      <c r="AU168" s="147" t="s">
        <v>146</v>
      </c>
      <c r="AY168" s="14" t="s">
        <v>139</v>
      </c>
      <c r="BE168" s="148">
        <f t="shared" si="14"/>
        <v>0</v>
      </c>
      <c r="BF168" s="148">
        <f t="shared" si="15"/>
        <v>0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4" t="s">
        <v>146</v>
      </c>
      <c r="BK168" s="148">
        <f t="shared" si="19"/>
        <v>0</v>
      </c>
      <c r="BL168" s="14" t="s">
        <v>145</v>
      </c>
      <c r="BM168" s="147" t="s">
        <v>237</v>
      </c>
    </row>
    <row r="169" spans="1:65" s="2" customFormat="1" ht="24">
      <c r="A169" s="26"/>
      <c r="B169" s="135"/>
      <c r="C169" s="136" t="s">
        <v>238</v>
      </c>
      <c r="D169" s="136" t="s">
        <v>141</v>
      </c>
      <c r="E169" s="137" t="s">
        <v>239</v>
      </c>
      <c r="F169" s="138" t="s">
        <v>240</v>
      </c>
      <c r="G169" s="139" t="s">
        <v>144</v>
      </c>
      <c r="H169" s="140">
        <v>25</v>
      </c>
      <c r="I169" s="141"/>
      <c r="J169" s="141">
        <f t="shared" si="10"/>
        <v>0</v>
      </c>
      <c r="K169" s="142"/>
      <c r="L169" s="27"/>
      <c r="M169" s="143" t="s">
        <v>1</v>
      </c>
      <c r="N169" s="144" t="s">
        <v>38</v>
      </c>
      <c r="O169" s="145">
        <v>0.19900000000000001</v>
      </c>
      <c r="P169" s="145">
        <f t="shared" si="11"/>
        <v>4.9749999999999996</v>
      </c>
      <c r="Q169" s="145">
        <v>0</v>
      </c>
      <c r="R169" s="145">
        <f t="shared" si="12"/>
        <v>0</v>
      </c>
      <c r="S169" s="145">
        <v>0</v>
      </c>
      <c r="T169" s="146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7" t="s">
        <v>145</v>
      </c>
      <c r="AT169" s="147" t="s">
        <v>141</v>
      </c>
      <c r="AU169" s="147" t="s">
        <v>146</v>
      </c>
      <c r="AY169" s="14" t="s">
        <v>139</v>
      </c>
      <c r="BE169" s="148">
        <f t="shared" si="14"/>
        <v>0</v>
      </c>
      <c r="BF169" s="148">
        <f t="shared" si="15"/>
        <v>0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4" t="s">
        <v>146</v>
      </c>
      <c r="BK169" s="148">
        <f t="shared" si="19"/>
        <v>0</v>
      </c>
      <c r="BL169" s="14" t="s">
        <v>145</v>
      </c>
      <c r="BM169" s="147" t="s">
        <v>241</v>
      </c>
    </row>
    <row r="170" spans="1:65" s="2" customFormat="1" ht="24">
      <c r="A170" s="26"/>
      <c r="B170" s="135"/>
      <c r="C170" s="136" t="s">
        <v>242</v>
      </c>
      <c r="D170" s="136" t="s">
        <v>141</v>
      </c>
      <c r="E170" s="137" t="s">
        <v>243</v>
      </c>
      <c r="F170" s="138" t="s">
        <v>244</v>
      </c>
      <c r="G170" s="139" t="s">
        <v>144</v>
      </c>
      <c r="H170" s="140">
        <v>11.5</v>
      </c>
      <c r="I170" s="141"/>
      <c r="J170" s="141">
        <f t="shared" si="10"/>
        <v>0</v>
      </c>
      <c r="K170" s="142"/>
      <c r="L170" s="27"/>
      <c r="M170" s="143" t="s">
        <v>1</v>
      </c>
      <c r="N170" s="144" t="s">
        <v>38</v>
      </c>
      <c r="O170" s="145">
        <v>0.68899999999999995</v>
      </c>
      <c r="P170" s="145">
        <f t="shared" si="11"/>
        <v>7.9234999999999998</v>
      </c>
      <c r="Q170" s="145">
        <v>4.4400000000000004E-3</v>
      </c>
      <c r="R170" s="145">
        <f t="shared" si="12"/>
        <v>5.1060000000000001E-2</v>
      </c>
      <c r="S170" s="145">
        <v>0</v>
      </c>
      <c r="T170" s="146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7" t="s">
        <v>145</v>
      </c>
      <c r="AT170" s="147" t="s">
        <v>141</v>
      </c>
      <c r="AU170" s="147" t="s">
        <v>146</v>
      </c>
      <c r="AY170" s="14" t="s">
        <v>139</v>
      </c>
      <c r="BE170" s="148">
        <f t="shared" si="14"/>
        <v>0</v>
      </c>
      <c r="BF170" s="148">
        <f t="shared" si="15"/>
        <v>0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4" t="s">
        <v>146</v>
      </c>
      <c r="BK170" s="148">
        <f t="shared" si="19"/>
        <v>0</v>
      </c>
      <c r="BL170" s="14" t="s">
        <v>145</v>
      </c>
      <c r="BM170" s="147" t="s">
        <v>245</v>
      </c>
    </row>
    <row r="171" spans="1:65" s="2" customFormat="1" ht="16.5" customHeight="1">
      <c r="A171" s="26"/>
      <c r="B171" s="135"/>
      <c r="C171" s="136" t="s">
        <v>246</v>
      </c>
      <c r="D171" s="136" t="s">
        <v>141</v>
      </c>
      <c r="E171" s="137" t="s">
        <v>247</v>
      </c>
      <c r="F171" s="138" t="s">
        <v>248</v>
      </c>
      <c r="G171" s="139" t="s">
        <v>144</v>
      </c>
      <c r="H171" s="140">
        <v>11.5</v>
      </c>
      <c r="I171" s="141"/>
      <c r="J171" s="141">
        <f t="shared" si="10"/>
        <v>0</v>
      </c>
      <c r="K171" s="142"/>
      <c r="L171" s="27"/>
      <c r="M171" s="143" t="s">
        <v>1</v>
      </c>
      <c r="N171" s="144" t="s">
        <v>38</v>
      </c>
      <c r="O171" s="145">
        <v>0.26700000000000002</v>
      </c>
      <c r="P171" s="145">
        <f t="shared" si="11"/>
        <v>3.0705</v>
      </c>
      <c r="Q171" s="145">
        <v>0</v>
      </c>
      <c r="R171" s="145">
        <f t="shared" si="12"/>
        <v>0</v>
      </c>
      <c r="S171" s="145">
        <v>0</v>
      </c>
      <c r="T171" s="146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7" t="s">
        <v>145</v>
      </c>
      <c r="AT171" s="147" t="s">
        <v>141</v>
      </c>
      <c r="AU171" s="147" t="s">
        <v>146</v>
      </c>
      <c r="AY171" s="14" t="s">
        <v>139</v>
      </c>
      <c r="BE171" s="148">
        <f t="shared" si="14"/>
        <v>0</v>
      </c>
      <c r="BF171" s="148">
        <f t="shared" si="15"/>
        <v>0</v>
      </c>
      <c r="BG171" s="148">
        <f t="shared" si="16"/>
        <v>0</v>
      </c>
      <c r="BH171" s="148">
        <f t="shared" si="17"/>
        <v>0</v>
      </c>
      <c r="BI171" s="148">
        <f t="shared" si="18"/>
        <v>0</v>
      </c>
      <c r="BJ171" s="14" t="s">
        <v>146</v>
      </c>
      <c r="BK171" s="148">
        <f t="shared" si="19"/>
        <v>0</v>
      </c>
      <c r="BL171" s="14" t="s">
        <v>145</v>
      </c>
      <c r="BM171" s="147" t="s">
        <v>249</v>
      </c>
    </row>
    <row r="172" spans="1:65" s="2" customFormat="1" ht="24">
      <c r="A172" s="26"/>
      <c r="B172" s="135"/>
      <c r="C172" s="136" t="s">
        <v>250</v>
      </c>
      <c r="D172" s="136" t="s">
        <v>141</v>
      </c>
      <c r="E172" s="137" t="s">
        <v>251</v>
      </c>
      <c r="F172" s="138" t="s">
        <v>252</v>
      </c>
      <c r="G172" s="139" t="s">
        <v>158</v>
      </c>
      <c r="H172" s="140">
        <v>27</v>
      </c>
      <c r="I172" s="141"/>
      <c r="J172" s="141">
        <f t="shared" si="10"/>
        <v>0</v>
      </c>
      <c r="K172" s="142"/>
      <c r="L172" s="27"/>
      <c r="M172" s="143" t="s">
        <v>1</v>
      </c>
      <c r="N172" s="144" t="s">
        <v>38</v>
      </c>
      <c r="O172" s="145">
        <v>0.58269000000000004</v>
      </c>
      <c r="P172" s="145">
        <f t="shared" si="11"/>
        <v>15.73263</v>
      </c>
      <c r="Q172" s="145">
        <v>2.2151299999999998</v>
      </c>
      <c r="R172" s="145">
        <f t="shared" si="12"/>
        <v>59.808509999999998</v>
      </c>
      <c r="S172" s="145">
        <v>0</v>
      </c>
      <c r="T172" s="146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7" t="s">
        <v>145</v>
      </c>
      <c r="AT172" s="147" t="s">
        <v>141</v>
      </c>
      <c r="AU172" s="147" t="s">
        <v>146</v>
      </c>
      <c r="AY172" s="14" t="s">
        <v>139</v>
      </c>
      <c r="BE172" s="148">
        <f t="shared" si="14"/>
        <v>0</v>
      </c>
      <c r="BF172" s="148">
        <f t="shared" si="15"/>
        <v>0</v>
      </c>
      <c r="BG172" s="148">
        <f t="shared" si="16"/>
        <v>0</v>
      </c>
      <c r="BH172" s="148">
        <f t="shared" si="17"/>
        <v>0</v>
      </c>
      <c r="BI172" s="148">
        <f t="shared" si="18"/>
        <v>0</v>
      </c>
      <c r="BJ172" s="14" t="s">
        <v>146</v>
      </c>
      <c r="BK172" s="148">
        <f t="shared" si="19"/>
        <v>0</v>
      </c>
      <c r="BL172" s="14" t="s">
        <v>145</v>
      </c>
      <c r="BM172" s="147" t="s">
        <v>253</v>
      </c>
    </row>
    <row r="173" spans="1:65" s="2" customFormat="1" ht="24">
      <c r="A173" s="26"/>
      <c r="B173" s="135"/>
      <c r="C173" s="136" t="s">
        <v>254</v>
      </c>
      <c r="D173" s="136" t="s">
        <v>141</v>
      </c>
      <c r="E173" s="137" t="s">
        <v>255</v>
      </c>
      <c r="F173" s="138" t="s">
        <v>256</v>
      </c>
      <c r="G173" s="139" t="s">
        <v>158</v>
      </c>
      <c r="H173" s="140">
        <v>3.375</v>
      </c>
      <c r="I173" s="141"/>
      <c r="J173" s="141">
        <f t="shared" si="10"/>
        <v>0</v>
      </c>
      <c r="K173" s="142"/>
      <c r="L173" s="27"/>
      <c r="M173" s="143" t="s">
        <v>1</v>
      </c>
      <c r="N173" s="144" t="s">
        <v>38</v>
      </c>
      <c r="O173" s="145">
        <v>3.0666199999999999</v>
      </c>
      <c r="P173" s="145">
        <f t="shared" si="11"/>
        <v>10.34984</v>
      </c>
      <c r="Q173" s="145">
        <v>2.1170900000000001</v>
      </c>
      <c r="R173" s="145">
        <f t="shared" si="12"/>
        <v>7.1451799999999999</v>
      </c>
      <c r="S173" s="145">
        <v>0</v>
      </c>
      <c r="T173" s="146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7" t="s">
        <v>145</v>
      </c>
      <c r="AT173" s="147" t="s">
        <v>141</v>
      </c>
      <c r="AU173" s="147" t="s">
        <v>146</v>
      </c>
      <c r="AY173" s="14" t="s">
        <v>139</v>
      </c>
      <c r="BE173" s="148">
        <f t="shared" si="14"/>
        <v>0</v>
      </c>
      <c r="BF173" s="148">
        <f t="shared" si="15"/>
        <v>0</v>
      </c>
      <c r="BG173" s="148">
        <f t="shared" si="16"/>
        <v>0</v>
      </c>
      <c r="BH173" s="148">
        <f t="shared" si="17"/>
        <v>0</v>
      </c>
      <c r="BI173" s="148">
        <f t="shared" si="18"/>
        <v>0</v>
      </c>
      <c r="BJ173" s="14" t="s">
        <v>146</v>
      </c>
      <c r="BK173" s="148">
        <f t="shared" si="19"/>
        <v>0</v>
      </c>
      <c r="BL173" s="14" t="s">
        <v>145</v>
      </c>
      <c r="BM173" s="147" t="s">
        <v>257</v>
      </c>
    </row>
    <row r="174" spans="1:65" s="2" customFormat="1" ht="24">
      <c r="A174" s="26"/>
      <c r="B174" s="135"/>
      <c r="C174" s="136" t="s">
        <v>258</v>
      </c>
      <c r="D174" s="136" t="s">
        <v>141</v>
      </c>
      <c r="E174" s="137" t="s">
        <v>259</v>
      </c>
      <c r="F174" s="138" t="s">
        <v>260</v>
      </c>
      <c r="G174" s="139" t="s">
        <v>261</v>
      </c>
      <c r="H174" s="140">
        <v>0.16900000000000001</v>
      </c>
      <c r="I174" s="141"/>
      <c r="J174" s="141">
        <f t="shared" si="10"/>
        <v>0</v>
      </c>
      <c r="K174" s="142"/>
      <c r="L174" s="27"/>
      <c r="M174" s="143" t="s">
        <v>1</v>
      </c>
      <c r="N174" s="144" t="s">
        <v>38</v>
      </c>
      <c r="O174" s="145">
        <v>14.8</v>
      </c>
      <c r="P174" s="145">
        <f t="shared" si="11"/>
        <v>2.5011999999999999</v>
      </c>
      <c r="Q174" s="145">
        <v>1.002</v>
      </c>
      <c r="R174" s="145">
        <f t="shared" si="12"/>
        <v>0.16933999999999999</v>
      </c>
      <c r="S174" s="145">
        <v>0</v>
      </c>
      <c r="T174" s="146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7" t="s">
        <v>145</v>
      </c>
      <c r="AT174" s="147" t="s">
        <v>141</v>
      </c>
      <c r="AU174" s="147" t="s">
        <v>146</v>
      </c>
      <c r="AY174" s="14" t="s">
        <v>139</v>
      </c>
      <c r="BE174" s="148">
        <f t="shared" si="14"/>
        <v>0</v>
      </c>
      <c r="BF174" s="148">
        <f t="shared" si="15"/>
        <v>0</v>
      </c>
      <c r="BG174" s="148">
        <f t="shared" si="16"/>
        <v>0</v>
      </c>
      <c r="BH174" s="148">
        <f t="shared" si="17"/>
        <v>0</v>
      </c>
      <c r="BI174" s="148">
        <f t="shared" si="18"/>
        <v>0</v>
      </c>
      <c r="BJ174" s="14" t="s">
        <v>146</v>
      </c>
      <c r="BK174" s="148">
        <f t="shared" si="19"/>
        <v>0</v>
      </c>
      <c r="BL174" s="14" t="s">
        <v>145</v>
      </c>
      <c r="BM174" s="147" t="s">
        <v>262</v>
      </c>
    </row>
    <row r="175" spans="1:65" s="2" customFormat="1" ht="24">
      <c r="A175" s="26"/>
      <c r="B175" s="135"/>
      <c r="C175" s="136" t="s">
        <v>263</v>
      </c>
      <c r="D175" s="136" t="s">
        <v>141</v>
      </c>
      <c r="E175" s="137" t="s">
        <v>264</v>
      </c>
      <c r="F175" s="138" t="s">
        <v>265</v>
      </c>
      <c r="G175" s="139" t="s">
        <v>158</v>
      </c>
      <c r="H175" s="140">
        <v>8.5</v>
      </c>
      <c r="I175" s="141"/>
      <c r="J175" s="141">
        <f t="shared" si="10"/>
        <v>0</v>
      </c>
      <c r="K175" s="142"/>
      <c r="L175" s="27"/>
      <c r="M175" s="143" t="s">
        <v>1</v>
      </c>
      <c r="N175" s="144" t="s">
        <v>38</v>
      </c>
      <c r="O175" s="145">
        <v>0.60355999999999999</v>
      </c>
      <c r="P175" s="145">
        <f t="shared" si="11"/>
        <v>5.1302599999999998</v>
      </c>
      <c r="Q175" s="145">
        <v>2.2151299999999998</v>
      </c>
      <c r="R175" s="145">
        <f t="shared" si="12"/>
        <v>18.828610000000001</v>
      </c>
      <c r="S175" s="145">
        <v>0</v>
      </c>
      <c r="T175" s="146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7" t="s">
        <v>145</v>
      </c>
      <c r="AT175" s="147" t="s">
        <v>141</v>
      </c>
      <c r="AU175" s="147" t="s">
        <v>146</v>
      </c>
      <c r="AY175" s="14" t="s">
        <v>139</v>
      </c>
      <c r="BE175" s="148">
        <f t="shared" si="14"/>
        <v>0</v>
      </c>
      <c r="BF175" s="148">
        <f t="shared" si="15"/>
        <v>0</v>
      </c>
      <c r="BG175" s="148">
        <f t="shared" si="16"/>
        <v>0</v>
      </c>
      <c r="BH175" s="148">
        <f t="shared" si="17"/>
        <v>0</v>
      </c>
      <c r="BI175" s="148">
        <f t="shared" si="18"/>
        <v>0</v>
      </c>
      <c r="BJ175" s="14" t="s">
        <v>146</v>
      </c>
      <c r="BK175" s="148">
        <f t="shared" si="19"/>
        <v>0</v>
      </c>
      <c r="BL175" s="14" t="s">
        <v>145</v>
      </c>
      <c r="BM175" s="147" t="s">
        <v>266</v>
      </c>
    </row>
    <row r="176" spans="1:65" s="2" customFormat="1" ht="16.5" customHeight="1">
      <c r="A176" s="26"/>
      <c r="B176" s="135"/>
      <c r="C176" s="136" t="s">
        <v>267</v>
      </c>
      <c r="D176" s="136" t="s">
        <v>141</v>
      </c>
      <c r="E176" s="137" t="s">
        <v>268</v>
      </c>
      <c r="F176" s="138" t="s">
        <v>269</v>
      </c>
      <c r="G176" s="139" t="s">
        <v>261</v>
      </c>
      <c r="H176" s="140">
        <v>1.46</v>
      </c>
      <c r="I176" s="141"/>
      <c r="J176" s="141">
        <f t="shared" si="10"/>
        <v>0</v>
      </c>
      <c r="K176" s="142"/>
      <c r="L176" s="27"/>
      <c r="M176" s="143" t="s">
        <v>1</v>
      </c>
      <c r="N176" s="144" t="s">
        <v>38</v>
      </c>
      <c r="O176" s="145">
        <v>34.322000000000003</v>
      </c>
      <c r="P176" s="145">
        <f t="shared" si="11"/>
        <v>50.110120000000002</v>
      </c>
      <c r="Q176" s="145">
        <v>1.0197700000000001</v>
      </c>
      <c r="R176" s="145">
        <f t="shared" si="12"/>
        <v>1.4888600000000001</v>
      </c>
      <c r="S176" s="145">
        <v>0</v>
      </c>
      <c r="T176" s="146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7" t="s">
        <v>145</v>
      </c>
      <c r="AT176" s="147" t="s">
        <v>141</v>
      </c>
      <c r="AU176" s="147" t="s">
        <v>146</v>
      </c>
      <c r="AY176" s="14" t="s">
        <v>139</v>
      </c>
      <c r="BE176" s="148">
        <f t="shared" si="14"/>
        <v>0</v>
      </c>
      <c r="BF176" s="148">
        <f t="shared" si="15"/>
        <v>0</v>
      </c>
      <c r="BG176" s="148">
        <f t="shared" si="16"/>
        <v>0</v>
      </c>
      <c r="BH176" s="148">
        <f t="shared" si="17"/>
        <v>0</v>
      </c>
      <c r="BI176" s="148">
        <f t="shared" si="18"/>
        <v>0</v>
      </c>
      <c r="BJ176" s="14" t="s">
        <v>146</v>
      </c>
      <c r="BK176" s="148">
        <f t="shared" si="19"/>
        <v>0</v>
      </c>
      <c r="BL176" s="14" t="s">
        <v>145</v>
      </c>
      <c r="BM176" s="147" t="s">
        <v>270</v>
      </c>
    </row>
    <row r="177" spans="1:65" s="2" customFormat="1" ht="16.5" customHeight="1">
      <c r="A177" s="26"/>
      <c r="B177" s="135"/>
      <c r="C177" s="136" t="s">
        <v>271</v>
      </c>
      <c r="D177" s="136" t="s">
        <v>141</v>
      </c>
      <c r="E177" s="137" t="s">
        <v>272</v>
      </c>
      <c r="F177" s="138" t="s">
        <v>273</v>
      </c>
      <c r="G177" s="139" t="s">
        <v>261</v>
      </c>
      <c r="H177" s="140">
        <v>1.32</v>
      </c>
      <c r="I177" s="141"/>
      <c r="J177" s="141">
        <f t="shared" si="10"/>
        <v>0</v>
      </c>
      <c r="K177" s="142"/>
      <c r="L177" s="27"/>
      <c r="M177" s="143" t="s">
        <v>1</v>
      </c>
      <c r="N177" s="144" t="s">
        <v>38</v>
      </c>
      <c r="O177" s="145">
        <v>15.11</v>
      </c>
      <c r="P177" s="145">
        <f t="shared" si="11"/>
        <v>19.9452</v>
      </c>
      <c r="Q177" s="145">
        <v>1.20296</v>
      </c>
      <c r="R177" s="145">
        <f t="shared" si="12"/>
        <v>1.5879099999999999</v>
      </c>
      <c r="S177" s="145">
        <v>0</v>
      </c>
      <c r="T177" s="146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7" t="s">
        <v>145</v>
      </c>
      <c r="AT177" s="147" t="s">
        <v>141</v>
      </c>
      <c r="AU177" s="147" t="s">
        <v>146</v>
      </c>
      <c r="AY177" s="14" t="s">
        <v>139</v>
      </c>
      <c r="BE177" s="148">
        <f t="shared" si="14"/>
        <v>0</v>
      </c>
      <c r="BF177" s="148">
        <f t="shared" si="15"/>
        <v>0</v>
      </c>
      <c r="BG177" s="148">
        <f t="shared" si="16"/>
        <v>0</v>
      </c>
      <c r="BH177" s="148">
        <f t="shared" si="17"/>
        <v>0</v>
      </c>
      <c r="BI177" s="148">
        <f t="shared" si="18"/>
        <v>0</v>
      </c>
      <c r="BJ177" s="14" t="s">
        <v>146</v>
      </c>
      <c r="BK177" s="148">
        <f t="shared" si="19"/>
        <v>0</v>
      </c>
      <c r="BL177" s="14" t="s">
        <v>145</v>
      </c>
      <c r="BM177" s="147" t="s">
        <v>274</v>
      </c>
    </row>
    <row r="178" spans="1:65" s="2" customFormat="1" ht="24">
      <c r="A178" s="26"/>
      <c r="B178" s="135"/>
      <c r="C178" s="136" t="s">
        <v>275</v>
      </c>
      <c r="D178" s="136" t="s">
        <v>141</v>
      </c>
      <c r="E178" s="137" t="s">
        <v>276</v>
      </c>
      <c r="F178" s="138" t="s">
        <v>277</v>
      </c>
      <c r="G178" s="139" t="s">
        <v>278</v>
      </c>
      <c r="H178" s="140">
        <v>60</v>
      </c>
      <c r="I178" s="141"/>
      <c r="J178" s="141">
        <f t="shared" si="10"/>
        <v>0</v>
      </c>
      <c r="K178" s="142"/>
      <c r="L178" s="27"/>
      <c r="M178" s="143" t="s">
        <v>1</v>
      </c>
      <c r="N178" s="144" t="s">
        <v>38</v>
      </c>
      <c r="O178" s="145">
        <v>0.30299999999999999</v>
      </c>
      <c r="P178" s="145">
        <f t="shared" si="11"/>
        <v>18.18</v>
      </c>
      <c r="Q178" s="145">
        <v>0</v>
      </c>
      <c r="R178" s="145">
        <f t="shared" si="12"/>
        <v>0</v>
      </c>
      <c r="S178" s="145">
        <v>0</v>
      </c>
      <c r="T178" s="146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7" t="s">
        <v>145</v>
      </c>
      <c r="AT178" s="147" t="s">
        <v>141</v>
      </c>
      <c r="AU178" s="147" t="s">
        <v>146</v>
      </c>
      <c r="AY178" s="14" t="s">
        <v>139</v>
      </c>
      <c r="BE178" s="148">
        <f t="shared" si="14"/>
        <v>0</v>
      </c>
      <c r="BF178" s="148">
        <f t="shared" si="15"/>
        <v>0</v>
      </c>
      <c r="BG178" s="148">
        <f t="shared" si="16"/>
        <v>0</v>
      </c>
      <c r="BH178" s="148">
        <f t="shared" si="17"/>
        <v>0</v>
      </c>
      <c r="BI178" s="148">
        <f t="shared" si="18"/>
        <v>0</v>
      </c>
      <c r="BJ178" s="14" t="s">
        <v>146</v>
      </c>
      <c r="BK178" s="148">
        <f t="shared" si="19"/>
        <v>0</v>
      </c>
      <c r="BL178" s="14" t="s">
        <v>145</v>
      </c>
      <c r="BM178" s="147" t="s">
        <v>279</v>
      </c>
    </row>
    <row r="179" spans="1:65" s="2" customFormat="1" ht="24">
      <c r="A179" s="26"/>
      <c r="B179" s="135"/>
      <c r="C179" s="136" t="s">
        <v>280</v>
      </c>
      <c r="D179" s="136" t="s">
        <v>141</v>
      </c>
      <c r="E179" s="137" t="s">
        <v>281</v>
      </c>
      <c r="F179" s="138" t="s">
        <v>282</v>
      </c>
      <c r="G179" s="139" t="s">
        <v>144</v>
      </c>
      <c r="H179" s="140">
        <v>20</v>
      </c>
      <c r="I179" s="141"/>
      <c r="J179" s="141">
        <f t="shared" si="10"/>
        <v>0</v>
      </c>
      <c r="K179" s="142"/>
      <c r="L179" s="27"/>
      <c r="M179" s="143" t="s">
        <v>1</v>
      </c>
      <c r="N179" s="144" t="s">
        <v>38</v>
      </c>
      <c r="O179" s="145">
        <v>4.1000000000000002E-2</v>
      </c>
      <c r="P179" s="145">
        <f t="shared" si="11"/>
        <v>0.82</v>
      </c>
      <c r="Q179" s="145">
        <v>3.0000000000000001E-5</v>
      </c>
      <c r="R179" s="145">
        <f t="shared" si="12"/>
        <v>5.9999999999999995E-4</v>
      </c>
      <c r="S179" s="145">
        <v>0</v>
      </c>
      <c r="T179" s="146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7" t="s">
        <v>145</v>
      </c>
      <c r="AT179" s="147" t="s">
        <v>141</v>
      </c>
      <c r="AU179" s="147" t="s">
        <v>146</v>
      </c>
      <c r="AY179" s="14" t="s">
        <v>139</v>
      </c>
      <c r="BE179" s="148">
        <f t="shared" si="14"/>
        <v>0</v>
      </c>
      <c r="BF179" s="148">
        <f t="shared" si="15"/>
        <v>0</v>
      </c>
      <c r="BG179" s="148">
        <f t="shared" si="16"/>
        <v>0</v>
      </c>
      <c r="BH179" s="148">
        <f t="shared" si="17"/>
        <v>0</v>
      </c>
      <c r="BI179" s="148">
        <f t="shared" si="18"/>
        <v>0</v>
      </c>
      <c r="BJ179" s="14" t="s">
        <v>146</v>
      </c>
      <c r="BK179" s="148">
        <f t="shared" si="19"/>
        <v>0</v>
      </c>
      <c r="BL179" s="14" t="s">
        <v>145</v>
      </c>
      <c r="BM179" s="147" t="s">
        <v>283</v>
      </c>
    </row>
    <row r="180" spans="1:65" s="2" customFormat="1" ht="16.5" customHeight="1">
      <c r="A180" s="26"/>
      <c r="B180" s="135"/>
      <c r="C180" s="149" t="s">
        <v>284</v>
      </c>
      <c r="D180" s="149" t="s">
        <v>209</v>
      </c>
      <c r="E180" s="150" t="s">
        <v>285</v>
      </c>
      <c r="F180" s="151" t="s">
        <v>286</v>
      </c>
      <c r="G180" s="152" t="s">
        <v>144</v>
      </c>
      <c r="H180" s="153">
        <v>21</v>
      </c>
      <c r="I180" s="154"/>
      <c r="J180" s="154">
        <f t="shared" si="10"/>
        <v>0</v>
      </c>
      <c r="K180" s="155"/>
      <c r="L180" s="156"/>
      <c r="M180" s="157" t="s">
        <v>1</v>
      </c>
      <c r="N180" s="158" t="s">
        <v>38</v>
      </c>
      <c r="O180" s="145">
        <v>0</v>
      </c>
      <c r="P180" s="145">
        <f t="shared" si="11"/>
        <v>0</v>
      </c>
      <c r="Q180" s="145">
        <v>2.0000000000000001E-4</v>
      </c>
      <c r="R180" s="145">
        <f t="shared" si="12"/>
        <v>4.1999999999999997E-3</v>
      </c>
      <c r="S180" s="145">
        <v>0</v>
      </c>
      <c r="T180" s="146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7" t="s">
        <v>172</v>
      </c>
      <c r="AT180" s="147" t="s">
        <v>209</v>
      </c>
      <c r="AU180" s="147" t="s">
        <v>146</v>
      </c>
      <c r="AY180" s="14" t="s">
        <v>139</v>
      </c>
      <c r="BE180" s="148">
        <f t="shared" si="14"/>
        <v>0</v>
      </c>
      <c r="BF180" s="148">
        <f t="shared" si="15"/>
        <v>0</v>
      </c>
      <c r="BG180" s="148">
        <f t="shared" si="16"/>
        <v>0</v>
      </c>
      <c r="BH180" s="148">
        <f t="shared" si="17"/>
        <v>0</v>
      </c>
      <c r="BI180" s="148">
        <f t="shared" si="18"/>
        <v>0</v>
      </c>
      <c r="BJ180" s="14" t="s">
        <v>146</v>
      </c>
      <c r="BK180" s="148">
        <f t="shared" si="19"/>
        <v>0</v>
      </c>
      <c r="BL180" s="14" t="s">
        <v>145</v>
      </c>
      <c r="BM180" s="147" t="s">
        <v>287</v>
      </c>
    </row>
    <row r="181" spans="1:65" s="12" customFormat="1" ht="22.9" customHeight="1">
      <c r="B181" s="123"/>
      <c r="D181" s="124" t="s">
        <v>71</v>
      </c>
      <c r="E181" s="133" t="s">
        <v>151</v>
      </c>
      <c r="F181" s="133" t="s">
        <v>288</v>
      </c>
      <c r="I181" s="214"/>
      <c r="J181" s="134">
        <f>BK181</f>
        <v>0</v>
      </c>
      <c r="L181" s="123"/>
      <c r="M181" s="127"/>
      <c r="N181" s="128"/>
      <c r="O181" s="128"/>
      <c r="P181" s="129">
        <f>SUM(P182:P196)</f>
        <v>590.26610000000005</v>
      </c>
      <c r="Q181" s="128"/>
      <c r="R181" s="129">
        <f>SUM(R182:R196)</f>
        <v>92.043340000000001</v>
      </c>
      <c r="S181" s="128"/>
      <c r="T181" s="130">
        <f>SUM(T182:T196)</f>
        <v>0</v>
      </c>
      <c r="AR181" s="124" t="s">
        <v>80</v>
      </c>
      <c r="AT181" s="131" t="s">
        <v>71</v>
      </c>
      <c r="AU181" s="131" t="s">
        <v>80</v>
      </c>
      <c r="AY181" s="124" t="s">
        <v>139</v>
      </c>
      <c r="BK181" s="132">
        <f>SUM(BK182:BK196)</f>
        <v>0</v>
      </c>
    </row>
    <row r="182" spans="1:65" s="2" customFormat="1" ht="36">
      <c r="A182" s="26"/>
      <c r="B182" s="135"/>
      <c r="C182" s="136" t="s">
        <v>289</v>
      </c>
      <c r="D182" s="136" t="s">
        <v>141</v>
      </c>
      <c r="E182" s="137" t="s">
        <v>290</v>
      </c>
      <c r="F182" s="138" t="s">
        <v>291</v>
      </c>
      <c r="G182" s="139" t="s">
        <v>158</v>
      </c>
      <c r="H182" s="140">
        <v>44.7</v>
      </c>
      <c r="I182" s="141"/>
      <c r="J182" s="141">
        <f t="shared" ref="J182:J196" si="20">ROUND(I182*H182,2)</f>
        <v>0</v>
      </c>
      <c r="K182" s="142"/>
      <c r="L182" s="27"/>
      <c r="M182" s="143" t="s">
        <v>1</v>
      </c>
      <c r="N182" s="144" t="s">
        <v>38</v>
      </c>
      <c r="O182" s="145">
        <v>2.4107799999999999</v>
      </c>
      <c r="P182" s="145">
        <f t="shared" ref="P182:P196" si="21">O182*H182</f>
        <v>107.76187</v>
      </c>
      <c r="Q182" s="145">
        <v>0.84399000000000002</v>
      </c>
      <c r="R182" s="145">
        <f t="shared" ref="R182:R196" si="22">Q182*H182</f>
        <v>37.726349999999996</v>
      </c>
      <c r="S182" s="145">
        <v>0</v>
      </c>
      <c r="T182" s="146">
        <f t="shared" ref="T182:T196" si="23"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7" t="s">
        <v>145</v>
      </c>
      <c r="AT182" s="147" t="s">
        <v>141</v>
      </c>
      <c r="AU182" s="147" t="s">
        <v>146</v>
      </c>
      <c r="AY182" s="14" t="s">
        <v>139</v>
      </c>
      <c r="BE182" s="148">
        <f t="shared" ref="BE182:BE196" si="24">IF(N182="základná",J182,0)</f>
        <v>0</v>
      </c>
      <c r="BF182" s="148">
        <f t="shared" ref="BF182:BF196" si="25">IF(N182="znížená",J182,0)</f>
        <v>0</v>
      </c>
      <c r="BG182" s="148">
        <f t="shared" ref="BG182:BG196" si="26">IF(N182="zákl. prenesená",J182,0)</f>
        <v>0</v>
      </c>
      <c r="BH182" s="148">
        <f t="shared" ref="BH182:BH196" si="27">IF(N182="zníž. prenesená",J182,0)</f>
        <v>0</v>
      </c>
      <c r="BI182" s="148">
        <f t="shared" ref="BI182:BI196" si="28">IF(N182="nulová",J182,0)</f>
        <v>0</v>
      </c>
      <c r="BJ182" s="14" t="s">
        <v>146</v>
      </c>
      <c r="BK182" s="148">
        <f t="shared" ref="BK182:BK196" si="29">ROUND(I182*H182,2)</f>
        <v>0</v>
      </c>
      <c r="BL182" s="14" t="s">
        <v>145</v>
      </c>
      <c r="BM182" s="147" t="s">
        <v>292</v>
      </c>
    </row>
    <row r="183" spans="1:65" s="2" customFormat="1" ht="24">
      <c r="A183" s="26"/>
      <c r="B183" s="135"/>
      <c r="C183" s="136" t="s">
        <v>293</v>
      </c>
      <c r="D183" s="136" t="s">
        <v>141</v>
      </c>
      <c r="E183" s="137" t="s">
        <v>294</v>
      </c>
      <c r="F183" s="138" t="s">
        <v>295</v>
      </c>
      <c r="G183" s="139" t="s">
        <v>278</v>
      </c>
      <c r="H183" s="140">
        <v>4</v>
      </c>
      <c r="I183" s="141"/>
      <c r="J183" s="141">
        <f t="shared" si="20"/>
        <v>0</v>
      </c>
      <c r="K183" s="142"/>
      <c r="L183" s="27"/>
      <c r="M183" s="143" t="s">
        <v>1</v>
      </c>
      <c r="N183" s="144" t="s">
        <v>38</v>
      </c>
      <c r="O183" s="145">
        <v>0.22702</v>
      </c>
      <c r="P183" s="145">
        <f t="shared" si="21"/>
        <v>0.90808</v>
      </c>
      <c r="Q183" s="145">
        <v>1.4880000000000001E-2</v>
      </c>
      <c r="R183" s="145">
        <f t="shared" si="22"/>
        <v>5.9520000000000003E-2</v>
      </c>
      <c r="S183" s="145">
        <v>0</v>
      </c>
      <c r="T183" s="146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7" t="s">
        <v>145</v>
      </c>
      <c r="AT183" s="147" t="s">
        <v>141</v>
      </c>
      <c r="AU183" s="147" t="s">
        <v>146</v>
      </c>
      <c r="AY183" s="14" t="s">
        <v>139</v>
      </c>
      <c r="BE183" s="148">
        <f t="shared" si="24"/>
        <v>0</v>
      </c>
      <c r="BF183" s="148">
        <f t="shared" si="25"/>
        <v>0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4" t="s">
        <v>146</v>
      </c>
      <c r="BK183" s="148">
        <f t="shared" si="29"/>
        <v>0</v>
      </c>
      <c r="BL183" s="14" t="s">
        <v>145</v>
      </c>
      <c r="BM183" s="147" t="s">
        <v>296</v>
      </c>
    </row>
    <row r="184" spans="1:65" s="2" customFormat="1" ht="24">
      <c r="A184" s="26"/>
      <c r="B184" s="135"/>
      <c r="C184" s="136" t="s">
        <v>297</v>
      </c>
      <c r="D184" s="136" t="s">
        <v>141</v>
      </c>
      <c r="E184" s="137" t="s">
        <v>298</v>
      </c>
      <c r="F184" s="138" t="s">
        <v>299</v>
      </c>
      <c r="G184" s="139" t="s">
        <v>278</v>
      </c>
      <c r="H184" s="140">
        <v>2</v>
      </c>
      <c r="I184" s="141"/>
      <c r="J184" s="141">
        <f t="shared" si="20"/>
        <v>0</v>
      </c>
      <c r="K184" s="142"/>
      <c r="L184" s="27"/>
      <c r="M184" s="143" t="s">
        <v>1</v>
      </c>
      <c r="N184" s="144" t="s">
        <v>38</v>
      </c>
      <c r="O184" s="145">
        <v>0.30458000000000002</v>
      </c>
      <c r="P184" s="145">
        <f t="shared" si="21"/>
        <v>0.60916000000000003</v>
      </c>
      <c r="Q184" s="145">
        <v>1.9089999999999999E-2</v>
      </c>
      <c r="R184" s="145">
        <f t="shared" si="22"/>
        <v>3.8179999999999999E-2</v>
      </c>
      <c r="S184" s="145">
        <v>0</v>
      </c>
      <c r="T184" s="146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7" t="s">
        <v>145</v>
      </c>
      <c r="AT184" s="147" t="s">
        <v>141</v>
      </c>
      <c r="AU184" s="147" t="s">
        <v>146</v>
      </c>
      <c r="AY184" s="14" t="s">
        <v>139</v>
      </c>
      <c r="BE184" s="148">
        <f t="shared" si="24"/>
        <v>0</v>
      </c>
      <c r="BF184" s="148">
        <f t="shared" si="25"/>
        <v>0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4" t="s">
        <v>146</v>
      </c>
      <c r="BK184" s="148">
        <f t="shared" si="29"/>
        <v>0</v>
      </c>
      <c r="BL184" s="14" t="s">
        <v>145</v>
      </c>
      <c r="BM184" s="147" t="s">
        <v>300</v>
      </c>
    </row>
    <row r="185" spans="1:65" s="2" customFormat="1" ht="24">
      <c r="A185" s="26"/>
      <c r="B185" s="135"/>
      <c r="C185" s="136" t="s">
        <v>301</v>
      </c>
      <c r="D185" s="136" t="s">
        <v>141</v>
      </c>
      <c r="E185" s="137" t="s">
        <v>302</v>
      </c>
      <c r="F185" s="138" t="s">
        <v>303</v>
      </c>
      <c r="G185" s="139" t="s">
        <v>278</v>
      </c>
      <c r="H185" s="140">
        <v>2</v>
      </c>
      <c r="I185" s="141"/>
      <c r="J185" s="141">
        <f t="shared" si="20"/>
        <v>0</v>
      </c>
      <c r="K185" s="142"/>
      <c r="L185" s="27"/>
      <c r="M185" s="143" t="s">
        <v>1</v>
      </c>
      <c r="N185" s="144" t="s">
        <v>38</v>
      </c>
      <c r="O185" s="145">
        <v>0.31004999999999999</v>
      </c>
      <c r="P185" s="145">
        <f t="shared" si="21"/>
        <v>0.62009999999999998</v>
      </c>
      <c r="Q185" s="145">
        <v>2.2689999999999998E-2</v>
      </c>
      <c r="R185" s="145">
        <f t="shared" si="22"/>
        <v>4.5379999999999997E-2</v>
      </c>
      <c r="S185" s="145">
        <v>0</v>
      </c>
      <c r="T185" s="146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7" t="s">
        <v>145</v>
      </c>
      <c r="AT185" s="147" t="s">
        <v>141</v>
      </c>
      <c r="AU185" s="147" t="s">
        <v>146</v>
      </c>
      <c r="AY185" s="14" t="s">
        <v>139</v>
      </c>
      <c r="BE185" s="148">
        <f t="shared" si="24"/>
        <v>0</v>
      </c>
      <c r="BF185" s="148">
        <f t="shared" si="25"/>
        <v>0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4" t="s">
        <v>146</v>
      </c>
      <c r="BK185" s="148">
        <f t="shared" si="29"/>
        <v>0</v>
      </c>
      <c r="BL185" s="14" t="s">
        <v>145</v>
      </c>
      <c r="BM185" s="147" t="s">
        <v>304</v>
      </c>
    </row>
    <row r="186" spans="1:65" s="2" customFormat="1" ht="24">
      <c r="A186" s="26"/>
      <c r="B186" s="135"/>
      <c r="C186" s="136" t="s">
        <v>305</v>
      </c>
      <c r="D186" s="136" t="s">
        <v>141</v>
      </c>
      <c r="E186" s="137" t="s">
        <v>306</v>
      </c>
      <c r="F186" s="138" t="s">
        <v>307</v>
      </c>
      <c r="G186" s="139" t="s">
        <v>278</v>
      </c>
      <c r="H186" s="140">
        <v>4</v>
      </c>
      <c r="I186" s="141"/>
      <c r="J186" s="141">
        <f t="shared" si="20"/>
        <v>0</v>
      </c>
      <c r="K186" s="142"/>
      <c r="L186" s="27"/>
      <c r="M186" s="143" t="s">
        <v>1</v>
      </c>
      <c r="N186" s="144" t="s">
        <v>38</v>
      </c>
      <c r="O186" s="145">
        <v>0.39939999999999998</v>
      </c>
      <c r="P186" s="145">
        <f t="shared" si="21"/>
        <v>1.5975999999999999</v>
      </c>
      <c r="Q186" s="145">
        <v>0.11708</v>
      </c>
      <c r="R186" s="145">
        <f t="shared" si="22"/>
        <v>0.46832000000000001</v>
      </c>
      <c r="S186" s="145">
        <v>0</v>
      </c>
      <c r="T186" s="146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7" t="s">
        <v>145</v>
      </c>
      <c r="AT186" s="147" t="s">
        <v>141</v>
      </c>
      <c r="AU186" s="147" t="s">
        <v>146</v>
      </c>
      <c r="AY186" s="14" t="s">
        <v>139</v>
      </c>
      <c r="BE186" s="148">
        <f t="shared" si="24"/>
        <v>0</v>
      </c>
      <c r="BF186" s="148">
        <f t="shared" si="25"/>
        <v>0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4" t="s">
        <v>146</v>
      </c>
      <c r="BK186" s="148">
        <f t="shared" si="29"/>
        <v>0</v>
      </c>
      <c r="BL186" s="14" t="s">
        <v>145</v>
      </c>
      <c r="BM186" s="147" t="s">
        <v>308</v>
      </c>
    </row>
    <row r="187" spans="1:65" s="2" customFormat="1" ht="24">
      <c r="A187" s="26"/>
      <c r="B187" s="135"/>
      <c r="C187" s="136" t="s">
        <v>309</v>
      </c>
      <c r="D187" s="136" t="s">
        <v>141</v>
      </c>
      <c r="E187" s="137" t="s">
        <v>310</v>
      </c>
      <c r="F187" s="138" t="s">
        <v>311</v>
      </c>
      <c r="G187" s="139" t="s">
        <v>158</v>
      </c>
      <c r="H187" s="140">
        <v>9.23</v>
      </c>
      <c r="I187" s="141"/>
      <c r="J187" s="141">
        <f t="shared" si="20"/>
        <v>0</v>
      </c>
      <c r="K187" s="142"/>
      <c r="L187" s="27"/>
      <c r="M187" s="143" t="s">
        <v>1</v>
      </c>
      <c r="N187" s="144" t="s">
        <v>38</v>
      </c>
      <c r="O187" s="145">
        <v>1.5367900000000001</v>
      </c>
      <c r="P187" s="145">
        <f t="shared" si="21"/>
        <v>14.184570000000001</v>
      </c>
      <c r="Q187" s="145">
        <v>2.21191</v>
      </c>
      <c r="R187" s="145">
        <f t="shared" si="22"/>
        <v>20.415929999999999</v>
      </c>
      <c r="S187" s="145">
        <v>0</v>
      </c>
      <c r="T187" s="146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7" t="s">
        <v>145</v>
      </c>
      <c r="AT187" s="147" t="s">
        <v>141</v>
      </c>
      <c r="AU187" s="147" t="s">
        <v>146</v>
      </c>
      <c r="AY187" s="14" t="s">
        <v>139</v>
      </c>
      <c r="BE187" s="148">
        <f t="shared" si="24"/>
        <v>0</v>
      </c>
      <c r="BF187" s="148">
        <f t="shared" si="25"/>
        <v>0</v>
      </c>
      <c r="BG187" s="148">
        <f t="shared" si="26"/>
        <v>0</v>
      </c>
      <c r="BH187" s="148">
        <f t="shared" si="27"/>
        <v>0</v>
      </c>
      <c r="BI187" s="148">
        <f t="shared" si="28"/>
        <v>0</v>
      </c>
      <c r="BJ187" s="14" t="s">
        <v>146</v>
      </c>
      <c r="BK187" s="148">
        <f t="shared" si="29"/>
        <v>0</v>
      </c>
      <c r="BL187" s="14" t="s">
        <v>145</v>
      </c>
      <c r="BM187" s="147" t="s">
        <v>312</v>
      </c>
    </row>
    <row r="188" spans="1:65" s="2" customFormat="1" ht="24">
      <c r="A188" s="26"/>
      <c r="B188" s="135"/>
      <c r="C188" s="136" t="s">
        <v>313</v>
      </c>
      <c r="D188" s="136" t="s">
        <v>141</v>
      </c>
      <c r="E188" s="137" t="s">
        <v>314</v>
      </c>
      <c r="F188" s="138" t="s">
        <v>315</v>
      </c>
      <c r="G188" s="139" t="s">
        <v>144</v>
      </c>
      <c r="H188" s="140">
        <v>91.5</v>
      </c>
      <c r="I188" s="141"/>
      <c r="J188" s="141">
        <f t="shared" si="20"/>
        <v>0</v>
      </c>
      <c r="K188" s="142"/>
      <c r="L188" s="27"/>
      <c r="M188" s="143" t="s">
        <v>1</v>
      </c>
      <c r="N188" s="144" t="s">
        <v>38</v>
      </c>
      <c r="O188" s="145">
        <v>1.17977</v>
      </c>
      <c r="P188" s="145">
        <f t="shared" si="21"/>
        <v>107.94896</v>
      </c>
      <c r="Q188" s="145">
        <v>8.8800000000000007E-3</v>
      </c>
      <c r="R188" s="145">
        <f t="shared" si="22"/>
        <v>0.81252000000000002</v>
      </c>
      <c r="S188" s="145">
        <v>0</v>
      </c>
      <c r="T188" s="146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7" t="s">
        <v>145</v>
      </c>
      <c r="AT188" s="147" t="s">
        <v>141</v>
      </c>
      <c r="AU188" s="147" t="s">
        <v>146</v>
      </c>
      <c r="AY188" s="14" t="s">
        <v>139</v>
      </c>
      <c r="BE188" s="148">
        <f t="shared" si="24"/>
        <v>0</v>
      </c>
      <c r="BF188" s="148">
        <f t="shared" si="25"/>
        <v>0</v>
      </c>
      <c r="BG188" s="148">
        <f t="shared" si="26"/>
        <v>0</v>
      </c>
      <c r="BH188" s="148">
        <f t="shared" si="27"/>
        <v>0</v>
      </c>
      <c r="BI188" s="148">
        <f t="shared" si="28"/>
        <v>0</v>
      </c>
      <c r="BJ188" s="14" t="s">
        <v>146</v>
      </c>
      <c r="BK188" s="148">
        <f t="shared" si="29"/>
        <v>0</v>
      </c>
      <c r="BL188" s="14" t="s">
        <v>145</v>
      </c>
      <c r="BM188" s="147" t="s">
        <v>316</v>
      </c>
    </row>
    <row r="189" spans="1:65" s="2" customFormat="1" ht="16.5" customHeight="1">
      <c r="A189" s="26"/>
      <c r="B189" s="135"/>
      <c r="C189" s="136" t="s">
        <v>317</v>
      </c>
      <c r="D189" s="136" t="s">
        <v>141</v>
      </c>
      <c r="E189" s="137" t="s">
        <v>318</v>
      </c>
      <c r="F189" s="138" t="s">
        <v>319</v>
      </c>
      <c r="G189" s="139" t="s">
        <v>144</v>
      </c>
      <c r="H189" s="140">
        <v>91.5</v>
      </c>
      <c r="I189" s="141"/>
      <c r="J189" s="141">
        <f t="shared" si="20"/>
        <v>0</v>
      </c>
      <c r="K189" s="142"/>
      <c r="L189" s="27"/>
      <c r="M189" s="143" t="s">
        <v>1</v>
      </c>
      <c r="N189" s="144" t="s">
        <v>38</v>
      </c>
      <c r="O189" s="145">
        <v>0.49334</v>
      </c>
      <c r="P189" s="145">
        <f t="shared" si="21"/>
        <v>45.140610000000002</v>
      </c>
      <c r="Q189" s="145">
        <v>0</v>
      </c>
      <c r="R189" s="145">
        <f t="shared" si="22"/>
        <v>0</v>
      </c>
      <c r="S189" s="145">
        <v>0</v>
      </c>
      <c r="T189" s="146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7" t="s">
        <v>145</v>
      </c>
      <c r="AT189" s="147" t="s">
        <v>141</v>
      </c>
      <c r="AU189" s="147" t="s">
        <v>146</v>
      </c>
      <c r="AY189" s="14" t="s">
        <v>139</v>
      </c>
      <c r="BE189" s="148">
        <f t="shared" si="24"/>
        <v>0</v>
      </c>
      <c r="BF189" s="148">
        <f t="shared" si="25"/>
        <v>0</v>
      </c>
      <c r="BG189" s="148">
        <f t="shared" si="26"/>
        <v>0</v>
      </c>
      <c r="BH189" s="148">
        <f t="shared" si="27"/>
        <v>0</v>
      </c>
      <c r="BI189" s="148">
        <f t="shared" si="28"/>
        <v>0</v>
      </c>
      <c r="BJ189" s="14" t="s">
        <v>146</v>
      </c>
      <c r="BK189" s="148">
        <f t="shared" si="29"/>
        <v>0</v>
      </c>
      <c r="BL189" s="14" t="s">
        <v>145</v>
      </c>
      <c r="BM189" s="147" t="s">
        <v>320</v>
      </c>
    </row>
    <row r="190" spans="1:65" s="2" customFormat="1" ht="24">
      <c r="A190" s="26"/>
      <c r="B190" s="135"/>
      <c r="C190" s="136" t="s">
        <v>321</v>
      </c>
      <c r="D190" s="136" t="s">
        <v>141</v>
      </c>
      <c r="E190" s="137" t="s">
        <v>322</v>
      </c>
      <c r="F190" s="138" t="s">
        <v>323</v>
      </c>
      <c r="G190" s="139" t="s">
        <v>158</v>
      </c>
      <c r="H190" s="140">
        <v>2.5</v>
      </c>
      <c r="I190" s="141"/>
      <c r="J190" s="141">
        <f t="shared" si="20"/>
        <v>0</v>
      </c>
      <c r="K190" s="142"/>
      <c r="L190" s="27"/>
      <c r="M190" s="143" t="s">
        <v>1</v>
      </c>
      <c r="N190" s="144" t="s">
        <v>38</v>
      </c>
      <c r="O190" s="145">
        <v>1.1372</v>
      </c>
      <c r="P190" s="145">
        <f t="shared" si="21"/>
        <v>2.843</v>
      </c>
      <c r="Q190" s="145">
        <v>2.2968799999999998</v>
      </c>
      <c r="R190" s="145">
        <f t="shared" si="22"/>
        <v>5.7422000000000004</v>
      </c>
      <c r="S190" s="145">
        <v>0</v>
      </c>
      <c r="T190" s="146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7" t="s">
        <v>145</v>
      </c>
      <c r="AT190" s="147" t="s">
        <v>141</v>
      </c>
      <c r="AU190" s="147" t="s">
        <v>146</v>
      </c>
      <c r="AY190" s="14" t="s">
        <v>139</v>
      </c>
      <c r="BE190" s="148">
        <f t="shared" si="24"/>
        <v>0</v>
      </c>
      <c r="BF190" s="148">
        <f t="shared" si="25"/>
        <v>0</v>
      </c>
      <c r="BG190" s="148">
        <f t="shared" si="26"/>
        <v>0</v>
      </c>
      <c r="BH190" s="148">
        <f t="shared" si="27"/>
        <v>0</v>
      </c>
      <c r="BI190" s="148">
        <f t="shared" si="28"/>
        <v>0</v>
      </c>
      <c r="BJ190" s="14" t="s">
        <v>146</v>
      </c>
      <c r="BK190" s="148">
        <f t="shared" si="29"/>
        <v>0</v>
      </c>
      <c r="BL190" s="14" t="s">
        <v>145</v>
      </c>
      <c r="BM190" s="147" t="s">
        <v>324</v>
      </c>
    </row>
    <row r="191" spans="1:65" s="2" customFormat="1" ht="24">
      <c r="A191" s="26"/>
      <c r="B191" s="135"/>
      <c r="C191" s="136" t="s">
        <v>325</v>
      </c>
      <c r="D191" s="136" t="s">
        <v>141</v>
      </c>
      <c r="E191" s="137" t="s">
        <v>326</v>
      </c>
      <c r="F191" s="138" t="s">
        <v>327</v>
      </c>
      <c r="G191" s="139" t="s">
        <v>154</v>
      </c>
      <c r="H191" s="140">
        <v>6.4</v>
      </c>
      <c r="I191" s="141"/>
      <c r="J191" s="141">
        <f t="shared" si="20"/>
        <v>0</v>
      </c>
      <c r="K191" s="142"/>
      <c r="L191" s="27"/>
      <c r="M191" s="143" t="s">
        <v>1</v>
      </c>
      <c r="N191" s="144" t="s">
        <v>38</v>
      </c>
      <c r="O191" s="145">
        <v>1.0183800000000001</v>
      </c>
      <c r="P191" s="145">
        <f t="shared" si="21"/>
        <v>6.5176299999999996</v>
      </c>
      <c r="Q191" s="145">
        <v>5.2999999999999998E-4</v>
      </c>
      <c r="R191" s="145">
        <f t="shared" si="22"/>
        <v>3.3899999999999998E-3</v>
      </c>
      <c r="S191" s="145">
        <v>0</v>
      </c>
      <c r="T191" s="146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7" t="s">
        <v>145</v>
      </c>
      <c r="AT191" s="147" t="s">
        <v>141</v>
      </c>
      <c r="AU191" s="147" t="s">
        <v>146</v>
      </c>
      <c r="AY191" s="14" t="s">
        <v>139</v>
      </c>
      <c r="BE191" s="148">
        <f t="shared" si="24"/>
        <v>0</v>
      </c>
      <c r="BF191" s="148">
        <f t="shared" si="25"/>
        <v>0</v>
      </c>
      <c r="BG191" s="148">
        <f t="shared" si="26"/>
        <v>0</v>
      </c>
      <c r="BH191" s="148">
        <f t="shared" si="27"/>
        <v>0</v>
      </c>
      <c r="BI191" s="148">
        <f t="shared" si="28"/>
        <v>0</v>
      </c>
      <c r="BJ191" s="14" t="s">
        <v>146</v>
      </c>
      <c r="BK191" s="148">
        <f t="shared" si="29"/>
        <v>0</v>
      </c>
      <c r="BL191" s="14" t="s">
        <v>145</v>
      </c>
      <c r="BM191" s="147" t="s">
        <v>328</v>
      </c>
    </row>
    <row r="192" spans="1:65" s="2" customFormat="1" ht="24">
      <c r="A192" s="26"/>
      <c r="B192" s="135"/>
      <c r="C192" s="136" t="s">
        <v>329</v>
      </c>
      <c r="D192" s="136" t="s">
        <v>141</v>
      </c>
      <c r="E192" s="137" t="s">
        <v>330</v>
      </c>
      <c r="F192" s="138" t="s">
        <v>331</v>
      </c>
      <c r="G192" s="139" t="s">
        <v>154</v>
      </c>
      <c r="H192" s="140">
        <v>12</v>
      </c>
      <c r="I192" s="141"/>
      <c r="J192" s="141">
        <f t="shared" si="20"/>
        <v>0</v>
      </c>
      <c r="K192" s="142"/>
      <c r="L192" s="27"/>
      <c r="M192" s="143" t="s">
        <v>1</v>
      </c>
      <c r="N192" s="144" t="s">
        <v>38</v>
      </c>
      <c r="O192" s="145">
        <v>1.0720400000000001</v>
      </c>
      <c r="P192" s="145">
        <f t="shared" si="21"/>
        <v>12.86448</v>
      </c>
      <c r="Q192" s="145">
        <v>5.9000000000000003E-4</v>
      </c>
      <c r="R192" s="145">
        <f t="shared" si="22"/>
        <v>7.0800000000000004E-3</v>
      </c>
      <c r="S192" s="145">
        <v>0</v>
      </c>
      <c r="T192" s="146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7" t="s">
        <v>145</v>
      </c>
      <c r="AT192" s="147" t="s">
        <v>141</v>
      </c>
      <c r="AU192" s="147" t="s">
        <v>146</v>
      </c>
      <c r="AY192" s="14" t="s">
        <v>139</v>
      </c>
      <c r="BE192" s="148">
        <f t="shared" si="24"/>
        <v>0</v>
      </c>
      <c r="BF192" s="148">
        <f t="shared" si="25"/>
        <v>0</v>
      </c>
      <c r="BG192" s="148">
        <f t="shared" si="26"/>
        <v>0</v>
      </c>
      <c r="BH192" s="148">
        <f t="shared" si="27"/>
        <v>0</v>
      </c>
      <c r="BI192" s="148">
        <f t="shared" si="28"/>
        <v>0</v>
      </c>
      <c r="BJ192" s="14" t="s">
        <v>146</v>
      </c>
      <c r="BK192" s="148">
        <f t="shared" si="29"/>
        <v>0</v>
      </c>
      <c r="BL192" s="14" t="s">
        <v>145</v>
      </c>
      <c r="BM192" s="147" t="s">
        <v>332</v>
      </c>
    </row>
    <row r="193" spans="1:65" s="2" customFormat="1" ht="24">
      <c r="A193" s="26"/>
      <c r="B193" s="135"/>
      <c r="C193" s="136" t="s">
        <v>333</v>
      </c>
      <c r="D193" s="136" t="s">
        <v>141</v>
      </c>
      <c r="E193" s="137" t="s">
        <v>334</v>
      </c>
      <c r="F193" s="138" t="s">
        <v>335</v>
      </c>
      <c r="G193" s="139" t="s">
        <v>144</v>
      </c>
      <c r="H193" s="140">
        <v>3.78</v>
      </c>
      <c r="I193" s="141"/>
      <c r="J193" s="141">
        <f t="shared" si="20"/>
        <v>0</v>
      </c>
      <c r="K193" s="142"/>
      <c r="L193" s="27"/>
      <c r="M193" s="143" t="s">
        <v>1</v>
      </c>
      <c r="N193" s="144" t="s">
        <v>38</v>
      </c>
      <c r="O193" s="145">
        <v>1.27796</v>
      </c>
      <c r="P193" s="145">
        <f t="shared" si="21"/>
        <v>4.8306899999999997</v>
      </c>
      <c r="Q193" s="145">
        <v>0.32136999999999999</v>
      </c>
      <c r="R193" s="145">
        <f t="shared" si="22"/>
        <v>1.21478</v>
      </c>
      <c r="S193" s="145">
        <v>0</v>
      </c>
      <c r="T193" s="146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7" t="s">
        <v>145</v>
      </c>
      <c r="AT193" s="147" t="s">
        <v>141</v>
      </c>
      <c r="AU193" s="147" t="s">
        <v>146</v>
      </c>
      <c r="AY193" s="14" t="s">
        <v>139</v>
      </c>
      <c r="BE193" s="148">
        <f t="shared" si="24"/>
        <v>0</v>
      </c>
      <c r="BF193" s="148">
        <f t="shared" si="25"/>
        <v>0</v>
      </c>
      <c r="BG193" s="148">
        <f t="shared" si="26"/>
        <v>0</v>
      </c>
      <c r="BH193" s="148">
        <f t="shared" si="27"/>
        <v>0</v>
      </c>
      <c r="BI193" s="148">
        <f t="shared" si="28"/>
        <v>0</v>
      </c>
      <c r="BJ193" s="14" t="s">
        <v>146</v>
      </c>
      <c r="BK193" s="148">
        <f t="shared" si="29"/>
        <v>0</v>
      </c>
      <c r="BL193" s="14" t="s">
        <v>145</v>
      </c>
      <c r="BM193" s="147" t="s">
        <v>336</v>
      </c>
    </row>
    <row r="194" spans="1:65" s="2" customFormat="1" ht="24">
      <c r="A194" s="26"/>
      <c r="B194" s="135"/>
      <c r="C194" s="136" t="s">
        <v>337</v>
      </c>
      <c r="D194" s="136" t="s">
        <v>141</v>
      </c>
      <c r="E194" s="137" t="s">
        <v>338</v>
      </c>
      <c r="F194" s="138" t="s">
        <v>339</v>
      </c>
      <c r="G194" s="139" t="s">
        <v>144</v>
      </c>
      <c r="H194" s="140">
        <v>16.8</v>
      </c>
      <c r="I194" s="141"/>
      <c r="J194" s="141">
        <f t="shared" si="20"/>
        <v>0</v>
      </c>
      <c r="K194" s="142"/>
      <c r="L194" s="27"/>
      <c r="M194" s="143" t="s">
        <v>1</v>
      </c>
      <c r="N194" s="144" t="s">
        <v>38</v>
      </c>
      <c r="O194" s="145">
        <v>0.95714999999999995</v>
      </c>
      <c r="P194" s="145">
        <f t="shared" si="21"/>
        <v>16.080120000000001</v>
      </c>
      <c r="Q194" s="145">
        <v>0.28059000000000001</v>
      </c>
      <c r="R194" s="145">
        <f t="shared" si="22"/>
        <v>4.7139100000000003</v>
      </c>
      <c r="S194" s="145">
        <v>0</v>
      </c>
      <c r="T194" s="146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7" t="s">
        <v>145</v>
      </c>
      <c r="AT194" s="147" t="s">
        <v>141</v>
      </c>
      <c r="AU194" s="147" t="s">
        <v>146</v>
      </c>
      <c r="AY194" s="14" t="s">
        <v>139</v>
      </c>
      <c r="BE194" s="148">
        <f t="shared" si="24"/>
        <v>0</v>
      </c>
      <c r="BF194" s="148">
        <f t="shared" si="25"/>
        <v>0</v>
      </c>
      <c r="BG194" s="148">
        <f t="shared" si="26"/>
        <v>0</v>
      </c>
      <c r="BH194" s="148">
        <f t="shared" si="27"/>
        <v>0</v>
      </c>
      <c r="BI194" s="148">
        <f t="shared" si="28"/>
        <v>0</v>
      </c>
      <c r="BJ194" s="14" t="s">
        <v>146</v>
      </c>
      <c r="BK194" s="148">
        <f t="shared" si="29"/>
        <v>0</v>
      </c>
      <c r="BL194" s="14" t="s">
        <v>145</v>
      </c>
      <c r="BM194" s="147" t="s">
        <v>340</v>
      </c>
    </row>
    <row r="195" spans="1:65" s="2" customFormat="1" ht="24">
      <c r="A195" s="26"/>
      <c r="B195" s="135"/>
      <c r="C195" s="136" t="s">
        <v>341</v>
      </c>
      <c r="D195" s="136" t="s">
        <v>141</v>
      </c>
      <c r="E195" s="137" t="s">
        <v>342</v>
      </c>
      <c r="F195" s="138" t="s">
        <v>343</v>
      </c>
      <c r="G195" s="139" t="s">
        <v>144</v>
      </c>
      <c r="H195" s="140">
        <v>144</v>
      </c>
      <c r="I195" s="141"/>
      <c r="J195" s="141">
        <f t="shared" si="20"/>
        <v>0</v>
      </c>
      <c r="K195" s="142"/>
      <c r="L195" s="27"/>
      <c r="M195" s="143" t="s">
        <v>1</v>
      </c>
      <c r="N195" s="144" t="s">
        <v>38</v>
      </c>
      <c r="O195" s="145">
        <v>0.50380999999999998</v>
      </c>
      <c r="P195" s="145">
        <f t="shared" si="21"/>
        <v>72.548640000000006</v>
      </c>
      <c r="Q195" s="145">
        <v>0.1048</v>
      </c>
      <c r="R195" s="145">
        <f t="shared" si="22"/>
        <v>15.091200000000001</v>
      </c>
      <c r="S195" s="145">
        <v>0</v>
      </c>
      <c r="T195" s="146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7" t="s">
        <v>145</v>
      </c>
      <c r="AT195" s="147" t="s">
        <v>141</v>
      </c>
      <c r="AU195" s="147" t="s">
        <v>146</v>
      </c>
      <c r="AY195" s="14" t="s">
        <v>139</v>
      </c>
      <c r="BE195" s="148">
        <f t="shared" si="24"/>
        <v>0</v>
      </c>
      <c r="BF195" s="148">
        <f t="shared" si="25"/>
        <v>0</v>
      </c>
      <c r="BG195" s="148">
        <f t="shared" si="26"/>
        <v>0</v>
      </c>
      <c r="BH195" s="148">
        <f t="shared" si="27"/>
        <v>0</v>
      </c>
      <c r="BI195" s="148">
        <f t="shared" si="28"/>
        <v>0</v>
      </c>
      <c r="BJ195" s="14" t="s">
        <v>146</v>
      </c>
      <c r="BK195" s="148">
        <f t="shared" si="29"/>
        <v>0</v>
      </c>
      <c r="BL195" s="14" t="s">
        <v>145</v>
      </c>
      <c r="BM195" s="147" t="s">
        <v>344</v>
      </c>
    </row>
    <row r="196" spans="1:65" s="2" customFormat="1" ht="16.5" customHeight="1">
      <c r="A196" s="26"/>
      <c r="B196" s="135"/>
      <c r="C196" s="136" t="s">
        <v>345</v>
      </c>
      <c r="D196" s="136" t="s">
        <v>141</v>
      </c>
      <c r="E196" s="137" t="s">
        <v>346</v>
      </c>
      <c r="F196" s="138" t="s">
        <v>347</v>
      </c>
      <c r="G196" s="139" t="s">
        <v>261</v>
      </c>
      <c r="H196" s="140">
        <v>5.64</v>
      </c>
      <c r="I196" s="141"/>
      <c r="J196" s="141">
        <f t="shared" si="20"/>
        <v>0</v>
      </c>
      <c r="K196" s="142"/>
      <c r="L196" s="27"/>
      <c r="M196" s="143" t="s">
        <v>1</v>
      </c>
      <c r="N196" s="144" t="s">
        <v>38</v>
      </c>
      <c r="O196" s="145">
        <v>34.71819</v>
      </c>
      <c r="P196" s="145">
        <f t="shared" si="21"/>
        <v>195.81058999999999</v>
      </c>
      <c r="Q196" s="145">
        <v>1.01145</v>
      </c>
      <c r="R196" s="145">
        <f t="shared" si="22"/>
        <v>5.70458</v>
      </c>
      <c r="S196" s="145">
        <v>0</v>
      </c>
      <c r="T196" s="146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7" t="s">
        <v>145</v>
      </c>
      <c r="AT196" s="147" t="s">
        <v>141</v>
      </c>
      <c r="AU196" s="147" t="s">
        <v>146</v>
      </c>
      <c r="AY196" s="14" t="s">
        <v>139</v>
      </c>
      <c r="BE196" s="148">
        <f t="shared" si="24"/>
        <v>0</v>
      </c>
      <c r="BF196" s="148">
        <f t="shared" si="25"/>
        <v>0</v>
      </c>
      <c r="BG196" s="148">
        <f t="shared" si="26"/>
        <v>0</v>
      </c>
      <c r="BH196" s="148">
        <f t="shared" si="27"/>
        <v>0</v>
      </c>
      <c r="BI196" s="148">
        <f t="shared" si="28"/>
        <v>0</v>
      </c>
      <c r="BJ196" s="14" t="s">
        <v>146</v>
      </c>
      <c r="BK196" s="148">
        <f t="shared" si="29"/>
        <v>0</v>
      </c>
      <c r="BL196" s="14" t="s">
        <v>145</v>
      </c>
      <c r="BM196" s="147" t="s">
        <v>348</v>
      </c>
    </row>
    <row r="197" spans="1:65" s="12" customFormat="1" ht="22.9" customHeight="1">
      <c r="B197" s="123"/>
      <c r="D197" s="124" t="s">
        <v>71</v>
      </c>
      <c r="E197" s="133" t="s">
        <v>145</v>
      </c>
      <c r="F197" s="133" t="s">
        <v>349</v>
      </c>
      <c r="I197" s="214"/>
      <c r="J197" s="134">
        <f>BK197</f>
        <v>0</v>
      </c>
      <c r="L197" s="123"/>
      <c r="M197" s="127"/>
      <c r="N197" s="128"/>
      <c r="O197" s="128"/>
      <c r="P197" s="129">
        <f>SUM(P198:P204)</f>
        <v>285.81941</v>
      </c>
      <c r="Q197" s="128"/>
      <c r="R197" s="129">
        <f>SUM(R198:R204)</f>
        <v>90.264529999999993</v>
      </c>
      <c r="S197" s="128"/>
      <c r="T197" s="130">
        <f>SUM(T198:T204)</f>
        <v>0</v>
      </c>
      <c r="AR197" s="124" t="s">
        <v>80</v>
      </c>
      <c r="AT197" s="131" t="s">
        <v>71</v>
      </c>
      <c r="AU197" s="131" t="s">
        <v>80</v>
      </c>
      <c r="AY197" s="124" t="s">
        <v>139</v>
      </c>
      <c r="BK197" s="132">
        <f>SUM(BK198:BK204)</f>
        <v>0</v>
      </c>
    </row>
    <row r="198" spans="1:65" s="2" customFormat="1" ht="24">
      <c r="A198" s="26"/>
      <c r="B198" s="135"/>
      <c r="C198" s="136" t="s">
        <v>350</v>
      </c>
      <c r="D198" s="136" t="s">
        <v>141</v>
      </c>
      <c r="E198" s="137" t="s">
        <v>351</v>
      </c>
      <c r="F198" s="138" t="s">
        <v>352</v>
      </c>
      <c r="G198" s="139" t="s">
        <v>158</v>
      </c>
      <c r="H198" s="140">
        <v>37.380000000000003</v>
      </c>
      <c r="I198" s="141"/>
      <c r="J198" s="141">
        <f t="shared" ref="J198:J204" si="30">ROUND(I198*H198,2)</f>
        <v>0</v>
      </c>
      <c r="K198" s="142"/>
      <c r="L198" s="27"/>
      <c r="M198" s="143" t="s">
        <v>1</v>
      </c>
      <c r="N198" s="144" t="s">
        <v>38</v>
      </c>
      <c r="O198" s="145">
        <v>1.25448</v>
      </c>
      <c r="P198" s="145">
        <f t="shared" ref="P198:P204" si="31">O198*H198</f>
        <v>46.89246</v>
      </c>
      <c r="Q198" s="145">
        <v>2.21204</v>
      </c>
      <c r="R198" s="145">
        <f t="shared" ref="R198:R204" si="32">Q198*H198</f>
        <v>82.686059999999998</v>
      </c>
      <c r="S198" s="145">
        <v>0</v>
      </c>
      <c r="T198" s="146">
        <f t="shared" ref="T198:T204" si="33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7" t="s">
        <v>145</v>
      </c>
      <c r="AT198" s="147" t="s">
        <v>141</v>
      </c>
      <c r="AU198" s="147" t="s">
        <v>146</v>
      </c>
      <c r="AY198" s="14" t="s">
        <v>139</v>
      </c>
      <c r="BE198" s="148">
        <f t="shared" ref="BE198:BE204" si="34">IF(N198="základná",J198,0)</f>
        <v>0</v>
      </c>
      <c r="BF198" s="148">
        <f t="shared" ref="BF198:BF204" si="35">IF(N198="znížená",J198,0)</f>
        <v>0</v>
      </c>
      <c r="BG198" s="148">
        <f t="shared" ref="BG198:BG204" si="36">IF(N198="zákl. prenesená",J198,0)</f>
        <v>0</v>
      </c>
      <c r="BH198" s="148">
        <f t="shared" ref="BH198:BH204" si="37">IF(N198="zníž. prenesená",J198,0)</f>
        <v>0</v>
      </c>
      <c r="BI198" s="148">
        <f t="shared" ref="BI198:BI204" si="38">IF(N198="nulová",J198,0)</f>
        <v>0</v>
      </c>
      <c r="BJ198" s="14" t="s">
        <v>146</v>
      </c>
      <c r="BK198" s="148">
        <f t="shared" ref="BK198:BK204" si="39">ROUND(I198*H198,2)</f>
        <v>0</v>
      </c>
      <c r="BL198" s="14" t="s">
        <v>145</v>
      </c>
      <c r="BM198" s="147" t="s">
        <v>353</v>
      </c>
    </row>
    <row r="199" spans="1:65" s="2" customFormat="1" ht="16.5" customHeight="1">
      <c r="A199" s="26"/>
      <c r="B199" s="135"/>
      <c r="C199" s="136" t="s">
        <v>354</v>
      </c>
      <c r="D199" s="136" t="s">
        <v>141</v>
      </c>
      <c r="E199" s="137" t="s">
        <v>355</v>
      </c>
      <c r="F199" s="138" t="s">
        <v>356</v>
      </c>
      <c r="G199" s="139" t="s">
        <v>144</v>
      </c>
      <c r="H199" s="140">
        <v>196.2</v>
      </c>
      <c r="I199" s="141"/>
      <c r="J199" s="141">
        <f t="shared" si="30"/>
        <v>0</v>
      </c>
      <c r="K199" s="142"/>
      <c r="L199" s="27"/>
      <c r="M199" s="143" t="s">
        <v>1</v>
      </c>
      <c r="N199" s="144" t="s">
        <v>38</v>
      </c>
      <c r="O199" s="145">
        <v>0.40164</v>
      </c>
      <c r="P199" s="145">
        <f t="shared" si="31"/>
        <v>78.801770000000005</v>
      </c>
      <c r="Q199" s="145">
        <v>4.8900000000000002E-3</v>
      </c>
      <c r="R199" s="145">
        <f t="shared" si="32"/>
        <v>0.95942000000000005</v>
      </c>
      <c r="S199" s="145">
        <v>0</v>
      </c>
      <c r="T199" s="146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7" t="s">
        <v>145</v>
      </c>
      <c r="AT199" s="147" t="s">
        <v>141</v>
      </c>
      <c r="AU199" s="147" t="s">
        <v>146</v>
      </c>
      <c r="AY199" s="14" t="s">
        <v>139</v>
      </c>
      <c r="BE199" s="148">
        <f t="shared" si="34"/>
        <v>0</v>
      </c>
      <c r="BF199" s="148">
        <f t="shared" si="35"/>
        <v>0</v>
      </c>
      <c r="BG199" s="148">
        <f t="shared" si="36"/>
        <v>0</v>
      </c>
      <c r="BH199" s="148">
        <f t="shared" si="37"/>
        <v>0</v>
      </c>
      <c r="BI199" s="148">
        <f t="shared" si="38"/>
        <v>0</v>
      </c>
      <c r="BJ199" s="14" t="s">
        <v>146</v>
      </c>
      <c r="BK199" s="148">
        <f t="shared" si="39"/>
        <v>0</v>
      </c>
      <c r="BL199" s="14" t="s">
        <v>145</v>
      </c>
      <c r="BM199" s="147" t="s">
        <v>357</v>
      </c>
    </row>
    <row r="200" spans="1:65" s="2" customFormat="1" ht="16.5" customHeight="1">
      <c r="A200" s="26"/>
      <c r="B200" s="135"/>
      <c r="C200" s="136" t="s">
        <v>358</v>
      </c>
      <c r="D200" s="136" t="s">
        <v>141</v>
      </c>
      <c r="E200" s="137" t="s">
        <v>359</v>
      </c>
      <c r="F200" s="138" t="s">
        <v>360</v>
      </c>
      <c r="G200" s="139" t="s">
        <v>144</v>
      </c>
      <c r="H200" s="140">
        <v>196.2</v>
      </c>
      <c r="I200" s="141"/>
      <c r="J200" s="141">
        <f t="shared" si="30"/>
        <v>0</v>
      </c>
      <c r="K200" s="142"/>
      <c r="L200" s="27"/>
      <c r="M200" s="143" t="s">
        <v>1</v>
      </c>
      <c r="N200" s="144" t="s">
        <v>38</v>
      </c>
      <c r="O200" s="145">
        <v>0.26622000000000001</v>
      </c>
      <c r="P200" s="145">
        <f t="shared" si="31"/>
        <v>52.23236</v>
      </c>
      <c r="Q200" s="145">
        <v>0</v>
      </c>
      <c r="R200" s="145">
        <f t="shared" si="32"/>
        <v>0</v>
      </c>
      <c r="S200" s="145">
        <v>0</v>
      </c>
      <c r="T200" s="146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7" t="s">
        <v>145</v>
      </c>
      <c r="AT200" s="147" t="s">
        <v>141</v>
      </c>
      <c r="AU200" s="147" t="s">
        <v>146</v>
      </c>
      <c r="AY200" s="14" t="s">
        <v>139</v>
      </c>
      <c r="BE200" s="148">
        <f t="shared" si="34"/>
        <v>0</v>
      </c>
      <c r="BF200" s="148">
        <f t="shared" si="35"/>
        <v>0</v>
      </c>
      <c r="BG200" s="148">
        <f t="shared" si="36"/>
        <v>0</v>
      </c>
      <c r="BH200" s="148">
        <f t="shared" si="37"/>
        <v>0</v>
      </c>
      <c r="BI200" s="148">
        <f t="shared" si="38"/>
        <v>0</v>
      </c>
      <c r="BJ200" s="14" t="s">
        <v>146</v>
      </c>
      <c r="BK200" s="148">
        <f t="shared" si="39"/>
        <v>0</v>
      </c>
      <c r="BL200" s="14" t="s">
        <v>145</v>
      </c>
      <c r="BM200" s="147" t="s">
        <v>361</v>
      </c>
    </row>
    <row r="201" spans="1:65" s="2" customFormat="1" ht="24">
      <c r="A201" s="26"/>
      <c r="B201" s="135"/>
      <c r="C201" s="136" t="s">
        <v>362</v>
      </c>
      <c r="D201" s="136" t="s">
        <v>141</v>
      </c>
      <c r="E201" s="137" t="s">
        <v>363</v>
      </c>
      <c r="F201" s="138" t="s">
        <v>364</v>
      </c>
      <c r="G201" s="139" t="s">
        <v>144</v>
      </c>
      <c r="H201" s="140">
        <v>196.2</v>
      </c>
      <c r="I201" s="141"/>
      <c r="J201" s="141">
        <f t="shared" si="30"/>
        <v>0</v>
      </c>
      <c r="K201" s="142"/>
      <c r="L201" s="27"/>
      <c r="M201" s="143" t="s">
        <v>1</v>
      </c>
      <c r="N201" s="144" t="s">
        <v>38</v>
      </c>
      <c r="O201" s="145">
        <v>0.38695000000000002</v>
      </c>
      <c r="P201" s="145">
        <f t="shared" si="31"/>
        <v>75.919589999999999</v>
      </c>
      <c r="Q201" s="145">
        <v>3.338E-2</v>
      </c>
      <c r="R201" s="145">
        <f t="shared" si="32"/>
        <v>6.5491599999999996</v>
      </c>
      <c r="S201" s="145">
        <v>0</v>
      </c>
      <c r="T201" s="146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7" t="s">
        <v>145</v>
      </c>
      <c r="AT201" s="147" t="s">
        <v>141</v>
      </c>
      <c r="AU201" s="147" t="s">
        <v>146</v>
      </c>
      <c r="AY201" s="14" t="s">
        <v>139</v>
      </c>
      <c r="BE201" s="148">
        <f t="shared" si="34"/>
        <v>0</v>
      </c>
      <c r="BF201" s="148">
        <f t="shared" si="35"/>
        <v>0</v>
      </c>
      <c r="BG201" s="148">
        <f t="shared" si="36"/>
        <v>0</v>
      </c>
      <c r="BH201" s="148">
        <f t="shared" si="37"/>
        <v>0</v>
      </c>
      <c r="BI201" s="148">
        <f t="shared" si="38"/>
        <v>0</v>
      </c>
      <c r="BJ201" s="14" t="s">
        <v>146</v>
      </c>
      <c r="BK201" s="148">
        <f t="shared" si="39"/>
        <v>0</v>
      </c>
      <c r="BL201" s="14" t="s">
        <v>145</v>
      </c>
      <c r="BM201" s="147" t="s">
        <v>365</v>
      </c>
    </row>
    <row r="202" spans="1:65" s="2" customFormat="1" ht="24">
      <c r="A202" s="26"/>
      <c r="B202" s="135"/>
      <c r="C202" s="136" t="s">
        <v>366</v>
      </c>
      <c r="D202" s="136" t="s">
        <v>141</v>
      </c>
      <c r="E202" s="137" t="s">
        <v>367</v>
      </c>
      <c r="F202" s="138" t="s">
        <v>368</v>
      </c>
      <c r="G202" s="139" t="s">
        <v>144</v>
      </c>
      <c r="H202" s="140">
        <v>196.2</v>
      </c>
      <c r="I202" s="141"/>
      <c r="J202" s="141">
        <f t="shared" si="30"/>
        <v>0</v>
      </c>
      <c r="K202" s="142"/>
      <c r="L202" s="27"/>
      <c r="M202" s="143" t="s">
        <v>1</v>
      </c>
      <c r="N202" s="144" t="s">
        <v>38</v>
      </c>
      <c r="O202" s="145">
        <v>0.12889</v>
      </c>
      <c r="P202" s="145">
        <f t="shared" si="31"/>
        <v>25.288219999999999</v>
      </c>
      <c r="Q202" s="145">
        <v>0</v>
      </c>
      <c r="R202" s="145">
        <f t="shared" si="32"/>
        <v>0</v>
      </c>
      <c r="S202" s="145">
        <v>0</v>
      </c>
      <c r="T202" s="146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7" t="s">
        <v>145</v>
      </c>
      <c r="AT202" s="147" t="s">
        <v>141</v>
      </c>
      <c r="AU202" s="147" t="s">
        <v>146</v>
      </c>
      <c r="AY202" s="14" t="s">
        <v>139</v>
      </c>
      <c r="BE202" s="148">
        <f t="shared" si="34"/>
        <v>0</v>
      </c>
      <c r="BF202" s="148">
        <f t="shared" si="35"/>
        <v>0</v>
      </c>
      <c r="BG202" s="148">
        <f t="shared" si="36"/>
        <v>0</v>
      </c>
      <c r="BH202" s="148">
        <f t="shared" si="37"/>
        <v>0</v>
      </c>
      <c r="BI202" s="148">
        <f t="shared" si="38"/>
        <v>0</v>
      </c>
      <c r="BJ202" s="14" t="s">
        <v>146</v>
      </c>
      <c r="BK202" s="148">
        <f t="shared" si="39"/>
        <v>0</v>
      </c>
      <c r="BL202" s="14" t="s">
        <v>145</v>
      </c>
      <c r="BM202" s="147" t="s">
        <v>369</v>
      </c>
    </row>
    <row r="203" spans="1:65" s="2" customFormat="1" ht="24">
      <c r="A203" s="26"/>
      <c r="B203" s="135"/>
      <c r="C203" s="136" t="s">
        <v>370</v>
      </c>
      <c r="D203" s="136" t="s">
        <v>141</v>
      </c>
      <c r="E203" s="137" t="s">
        <v>371</v>
      </c>
      <c r="F203" s="138" t="s">
        <v>372</v>
      </c>
      <c r="G203" s="139" t="s">
        <v>144</v>
      </c>
      <c r="H203" s="140">
        <v>33.4</v>
      </c>
      <c r="I203" s="141"/>
      <c r="J203" s="141">
        <f t="shared" si="30"/>
        <v>0</v>
      </c>
      <c r="K203" s="142"/>
      <c r="L203" s="27"/>
      <c r="M203" s="143" t="s">
        <v>1</v>
      </c>
      <c r="N203" s="144" t="s">
        <v>38</v>
      </c>
      <c r="O203" s="145">
        <v>0.20014999999999999</v>
      </c>
      <c r="P203" s="145">
        <f t="shared" si="31"/>
        <v>6.6850100000000001</v>
      </c>
      <c r="Q203" s="145">
        <v>1.4999999999999999E-4</v>
      </c>
      <c r="R203" s="145">
        <f t="shared" si="32"/>
        <v>5.0099999999999997E-3</v>
      </c>
      <c r="S203" s="145">
        <v>0</v>
      </c>
      <c r="T203" s="146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7" t="s">
        <v>145</v>
      </c>
      <c r="AT203" s="147" t="s">
        <v>141</v>
      </c>
      <c r="AU203" s="147" t="s">
        <v>146</v>
      </c>
      <c r="AY203" s="14" t="s">
        <v>139</v>
      </c>
      <c r="BE203" s="148">
        <f t="shared" si="34"/>
        <v>0</v>
      </c>
      <c r="BF203" s="148">
        <f t="shared" si="35"/>
        <v>0</v>
      </c>
      <c r="BG203" s="148">
        <f t="shared" si="36"/>
        <v>0</v>
      </c>
      <c r="BH203" s="148">
        <f t="shared" si="37"/>
        <v>0</v>
      </c>
      <c r="BI203" s="148">
        <f t="shared" si="38"/>
        <v>0</v>
      </c>
      <c r="BJ203" s="14" t="s">
        <v>146</v>
      </c>
      <c r="BK203" s="148">
        <f t="shared" si="39"/>
        <v>0</v>
      </c>
      <c r="BL203" s="14" t="s">
        <v>145</v>
      </c>
      <c r="BM203" s="147" t="s">
        <v>373</v>
      </c>
    </row>
    <row r="204" spans="1:65" s="2" customFormat="1" ht="24">
      <c r="A204" s="26"/>
      <c r="B204" s="135"/>
      <c r="C204" s="149" t="s">
        <v>374</v>
      </c>
      <c r="D204" s="149" t="s">
        <v>209</v>
      </c>
      <c r="E204" s="150" t="s">
        <v>375</v>
      </c>
      <c r="F204" s="151" t="s">
        <v>376</v>
      </c>
      <c r="G204" s="152" t="s">
        <v>144</v>
      </c>
      <c r="H204" s="153">
        <v>35.07</v>
      </c>
      <c r="I204" s="154"/>
      <c r="J204" s="154">
        <f t="shared" si="30"/>
        <v>0</v>
      </c>
      <c r="K204" s="155"/>
      <c r="L204" s="156"/>
      <c r="M204" s="157" t="s">
        <v>1</v>
      </c>
      <c r="N204" s="158" t="s">
        <v>38</v>
      </c>
      <c r="O204" s="145">
        <v>0</v>
      </c>
      <c r="P204" s="145">
        <f t="shared" si="31"/>
        <v>0</v>
      </c>
      <c r="Q204" s="145">
        <v>1.8500000000000001E-3</v>
      </c>
      <c r="R204" s="145">
        <f t="shared" si="32"/>
        <v>6.4879999999999993E-2</v>
      </c>
      <c r="S204" s="145">
        <v>0</v>
      </c>
      <c r="T204" s="146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7" t="s">
        <v>172</v>
      </c>
      <c r="AT204" s="147" t="s">
        <v>209</v>
      </c>
      <c r="AU204" s="147" t="s">
        <v>146</v>
      </c>
      <c r="AY204" s="14" t="s">
        <v>139</v>
      </c>
      <c r="BE204" s="148">
        <f t="shared" si="34"/>
        <v>0</v>
      </c>
      <c r="BF204" s="148">
        <f t="shared" si="35"/>
        <v>0</v>
      </c>
      <c r="BG204" s="148">
        <f t="shared" si="36"/>
        <v>0</v>
      </c>
      <c r="BH204" s="148">
        <f t="shared" si="37"/>
        <v>0</v>
      </c>
      <c r="BI204" s="148">
        <f t="shared" si="38"/>
        <v>0</v>
      </c>
      <c r="BJ204" s="14" t="s">
        <v>146</v>
      </c>
      <c r="BK204" s="148">
        <f t="shared" si="39"/>
        <v>0</v>
      </c>
      <c r="BL204" s="14" t="s">
        <v>145</v>
      </c>
      <c r="BM204" s="147" t="s">
        <v>377</v>
      </c>
    </row>
    <row r="205" spans="1:65" s="12" customFormat="1" ht="22.9" customHeight="1">
      <c r="B205" s="123"/>
      <c r="D205" s="124" t="s">
        <v>71</v>
      </c>
      <c r="E205" s="133" t="s">
        <v>160</v>
      </c>
      <c r="F205" s="133" t="s">
        <v>378</v>
      </c>
      <c r="I205" s="214"/>
      <c r="J205" s="134">
        <f>BK205</f>
        <v>0</v>
      </c>
      <c r="L205" s="123"/>
      <c r="M205" s="127"/>
      <c r="N205" s="128"/>
      <c r="O205" s="128"/>
      <c r="P205" s="129">
        <f>SUM(P206:P212)</f>
        <v>38.809399999999997</v>
      </c>
      <c r="Q205" s="128"/>
      <c r="R205" s="129">
        <f>SUM(R206:R212)</f>
        <v>57.544199999999996</v>
      </c>
      <c r="S205" s="128"/>
      <c r="T205" s="130">
        <f>SUM(T206:T212)</f>
        <v>0</v>
      </c>
      <c r="AR205" s="124" t="s">
        <v>80</v>
      </c>
      <c r="AT205" s="131" t="s">
        <v>71</v>
      </c>
      <c r="AU205" s="131" t="s">
        <v>80</v>
      </c>
      <c r="AY205" s="124" t="s">
        <v>139</v>
      </c>
      <c r="BK205" s="132">
        <f>SUM(BK206:BK212)</f>
        <v>0</v>
      </c>
    </row>
    <row r="206" spans="1:65" s="2" customFormat="1" ht="36">
      <c r="A206" s="26"/>
      <c r="B206" s="135"/>
      <c r="C206" s="136" t="s">
        <v>379</v>
      </c>
      <c r="D206" s="136" t="s">
        <v>141</v>
      </c>
      <c r="E206" s="137" t="s">
        <v>380</v>
      </c>
      <c r="F206" s="138" t="s">
        <v>381</v>
      </c>
      <c r="G206" s="139" t="s">
        <v>144</v>
      </c>
      <c r="H206" s="140">
        <v>42</v>
      </c>
      <c r="I206" s="141"/>
      <c r="J206" s="141">
        <f t="shared" ref="J206:J212" si="40">ROUND(I206*H206,2)</f>
        <v>0</v>
      </c>
      <c r="K206" s="142"/>
      <c r="L206" s="27"/>
      <c r="M206" s="143" t="s">
        <v>1</v>
      </c>
      <c r="N206" s="144" t="s">
        <v>38</v>
      </c>
      <c r="O206" s="145">
        <v>2.6120000000000001E-2</v>
      </c>
      <c r="P206" s="145">
        <f t="shared" ref="P206:P212" si="41">O206*H206</f>
        <v>1.09704</v>
      </c>
      <c r="Q206" s="145">
        <v>0.39800000000000002</v>
      </c>
      <c r="R206" s="145">
        <f t="shared" ref="R206:R212" si="42">Q206*H206</f>
        <v>16.716000000000001</v>
      </c>
      <c r="S206" s="145">
        <v>0</v>
      </c>
      <c r="T206" s="146">
        <f t="shared" ref="T206:T212" si="43"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7" t="s">
        <v>145</v>
      </c>
      <c r="AT206" s="147" t="s">
        <v>141</v>
      </c>
      <c r="AU206" s="147" t="s">
        <v>146</v>
      </c>
      <c r="AY206" s="14" t="s">
        <v>139</v>
      </c>
      <c r="BE206" s="148">
        <f t="shared" ref="BE206:BE212" si="44">IF(N206="základná",J206,0)</f>
        <v>0</v>
      </c>
      <c r="BF206" s="148">
        <f t="shared" ref="BF206:BF212" si="45">IF(N206="znížená",J206,0)</f>
        <v>0</v>
      </c>
      <c r="BG206" s="148">
        <f t="shared" ref="BG206:BG212" si="46">IF(N206="zákl. prenesená",J206,0)</f>
        <v>0</v>
      </c>
      <c r="BH206" s="148">
        <f t="shared" ref="BH206:BH212" si="47">IF(N206="zníž. prenesená",J206,0)</f>
        <v>0</v>
      </c>
      <c r="BI206" s="148">
        <f t="shared" ref="BI206:BI212" si="48">IF(N206="nulová",J206,0)</f>
        <v>0</v>
      </c>
      <c r="BJ206" s="14" t="s">
        <v>146</v>
      </c>
      <c r="BK206" s="148">
        <f t="shared" ref="BK206:BK212" si="49">ROUND(I206*H206,2)</f>
        <v>0</v>
      </c>
      <c r="BL206" s="14" t="s">
        <v>145</v>
      </c>
      <c r="BM206" s="147" t="s">
        <v>382</v>
      </c>
    </row>
    <row r="207" spans="1:65" s="2" customFormat="1" ht="24">
      <c r="A207" s="26"/>
      <c r="B207" s="135"/>
      <c r="C207" s="136" t="s">
        <v>383</v>
      </c>
      <c r="D207" s="136" t="s">
        <v>141</v>
      </c>
      <c r="E207" s="137" t="s">
        <v>384</v>
      </c>
      <c r="F207" s="138" t="s">
        <v>385</v>
      </c>
      <c r="G207" s="139" t="s">
        <v>144</v>
      </c>
      <c r="H207" s="140">
        <v>14</v>
      </c>
      <c r="I207" s="141"/>
      <c r="J207" s="141">
        <f t="shared" si="40"/>
        <v>0</v>
      </c>
      <c r="K207" s="142"/>
      <c r="L207" s="27"/>
      <c r="M207" s="143" t="s">
        <v>1</v>
      </c>
      <c r="N207" s="144" t="s">
        <v>38</v>
      </c>
      <c r="O207" s="145">
        <v>2.7119999999999998E-2</v>
      </c>
      <c r="P207" s="145">
        <f t="shared" si="41"/>
        <v>0.37968000000000002</v>
      </c>
      <c r="Q207" s="145">
        <v>0.37080000000000002</v>
      </c>
      <c r="R207" s="145">
        <f t="shared" si="42"/>
        <v>5.1912000000000003</v>
      </c>
      <c r="S207" s="145">
        <v>0</v>
      </c>
      <c r="T207" s="146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7" t="s">
        <v>145</v>
      </c>
      <c r="AT207" s="147" t="s">
        <v>141</v>
      </c>
      <c r="AU207" s="147" t="s">
        <v>146</v>
      </c>
      <c r="AY207" s="14" t="s">
        <v>139</v>
      </c>
      <c r="BE207" s="148">
        <f t="shared" si="44"/>
        <v>0</v>
      </c>
      <c r="BF207" s="148">
        <f t="shared" si="45"/>
        <v>0</v>
      </c>
      <c r="BG207" s="148">
        <f t="shared" si="46"/>
        <v>0</v>
      </c>
      <c r="BH207" s="148">
        <f t="shared" si="47"/>
        <v>0</v>
      </c>
      <c r="BI207" s="148">
        <f t="shared" si="48"/>
        <v>0</v>
      </c>
      <c r="BJ207" s="14" t="s">
        <v>146</v>
      </c>
      <c r="BK207" s="148">
        <f t="shared" si="49"/>
        <v>0</v>
      </c>
      <c r="BL207" s="14" t="s">
        <v>145</v>
      </c>
      <c r="BM207" s="147" t="s">
        <v>386</v>
      </c>
    </row>
    <row r="208" spans="1:65" s="2" customFormat="1" ht="24">
      <c r="A208" s="26"/>
      <c r="B208" s="135"/>
      <c r="C208" s="136" t="s">
        <v>387</v>
      </c>
      <c r="D208" s="136" t="s">
        <v>141</v>
      </c>
      <c r="E208" s="137" t="s">
        <v>388</v>
      </c>
      <c r="F208" s="138" t="s">
        <v>389</v>
      </c>
      <c r="G208" s="139" t="s">
        <v>144</v>
      </c>
      <c r="H208" s="140">
        <v>42</v>
      </c>
      <c r="I208" s="141"/>
      <c r="J208" s="141">
        <f t="shared" si="40"/>
        <v>0</v>
      </c>
      <c r="K208" s="142"/>
      <c r="L208" s="27"/>
      <c r="M208" s="143" t="s">
        <v>1</v>
      </c>
      <c r="N208" s="144" t="s">
        <v>38</v>
      </c>
      <c r="O208" s="145">
        <v>3.0120000000000001E-2</v>
      </c>
      <c r="P208" s="145">
        <f t="shared" si="41"/>
        <v>1.2650399999999999</v>
      </c>
      <c r="Q208" s="145">
        <v>0.46166000000000001</v>
      </c>
      <c r="R208" s="145">
        <f t="shared" si="42"/>
        <v>19.389720000000001</v>
      </c>
      <c r="S208" s="145">
        <v>0</v>
      </c>
      <c r="T208" s="146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7" t="s">
        <v>145</v>
      </c>
      <c r="AT208" s="147" t="s">
        <v>141</v>
      </c>
      <c r="AU208" s="147" t="s">
        <v>146</v>
      </c>
      <c r="AY208" s="14" t="s">
        <v>139</v>
      </c>
      <c r="BE208" s="148">
        <f t="shared" si="44"/>
        <v>0</v>
      </c>
      <c r="BF208" s="148">
        <f t="shared" si="45"/>
        <v>0</v>
      </c>
      <c r="BG208" s="148">
        <f t="shared" si="46"/>
        <v>0</v>
      </c>
      <c r="BH208" s="148">
        <f t="shared" si="47"/>
        <v>0</v>
      </c>
      <c r="BI208" s="148">
        <f t="shared" si="48"/>
        <v>0</v>
      </c>
      <c r="BJ208" s="14" t="s">
        <v>146</v>
      </c>
      <c r="BK208" s="148">
        <f t="shared" si="49"/>
        <v>0</v>
      </c>
      <c r="BL208" s="14" t="s">
        <v>145</v>
      </c>
      <c r="BM208" s="147" t="s">
        <v>390</v>
      </c>
    </row>
    <row r="209" spans="1:65" s="2" customFormat="1" ht="24">
      <c r="A209" s="26"/>
      <c r="B209" s="135"/>
      <c r="C209" s="136" t="s">
        <v>391</v>
      </c>
      <c r="D209" s="136" t="s">
        <v>141</v>
      </c>
      <c r="E209" s="137" t="s">
        <v>392</v>
      </c>
      <c r="F209" s="138" t="s">
        <v>393</v>
      </c>
      <c r="G209" s="139" t="s">
        <v>144</v>
      </c>
      <c r="H209" s="140">
        <v>14</v>
      </c>
      <c r="I209" s="141"/>
      <c r="J209" s="141">
        <f t="shared" si="40"/>
        <v>0</v>
      </c>
      <c r="K209" s="142"/>
      <c r="L209" s="27"/>
      <c r="M209" s="143" t="s">
        <v>1</v>
      </c>
      <c r="N209" s="144" t="s">
        <v>38</v>
      </c>
      <c r="O209" s="145">
        <v>0.04</v>
      </c>
      <c r="P209" s="145">
        <f t="shared" si="41"/>
        <v>0.56000000000000005</v>
      </c>
      <c r="Q209" s="145">
        <v>0.47349000000000002</v>
      </c>
      <c r="R209" s="145">
        <f t="shared" si="42"/>
        <v>6.6288600000000004</v>
      </c>
      <c r="S209" s="145">
        <v>0</v>
      </c>
      <c r="T209" s="146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7" t="s">
        <v>145</v>
      </c>
      <c r="AT209" s="147" t="s">
        <v>141</v>
      </c>
      <c r="AU209" s="147" t="s">
        <v>146</v>
      </c>
      <c r="AY209" s="14" t="s">
        <v>139</v>
      </c>
      <c r="BE209" s="148">
        <f t="shared" si="44"/>
        <v>0</v>
      </c>
      <c r="BF209" s="148">
        <f t="shared" si="45"/>
        <v>0</v>
      </c>
      <c r="BG209" s="148">
        <f t="shared" si="46"/>
        <v>0</v>
      </c>
      <c r="BH209" s="148">
        <f t="shared" si="47"/>
        <v>0</v>
      </c>
      <c r="BI209" s="148">
        <f t="shared" si="48"/>
        <v>0</v>
      </c>
      <c r="BJ209" s="14" t="s">
        <v>146</v>
      </c>
      <c r="BK209" s="148">
        <f t="shared" si="49"/>
        <v>0</v>
      </c>
      <c r="BL209" s="14" t="s">
        <v>145</v>
      </c>
      <c r="BM209" s="147" t="s">
        <v>394</v>
      </c>
    </row>
    <row r="210" spans="1:65" s="2" customFormat="1" ht="36">
      <c r="A210" s="26"/>
      <c r="B210" s="135"/>
      <c r="C210" s="136" t="s">
        <v>395</v>
      </c>
      <c r="D210" s="136" t="s">
        <v>141</v>
      </c>
      <c r="E210" s="137" t="s">
        <v>396</v>
      </c>
      <c r="F210" s="138" t="s">
        <v>397</v>
      </c>
      <c r="G210" s="139" t="s">
        <v>144</v>
      </c>
      <c r="H210" s="140">
        <v>42</v>
      </c>
      <c r="I210" s="141"/>
      <c r="J210" s="141">
        <f t="shared" si="40"/>
        <v>0</v>
      </c>
      <c r="K210" s="142"/>
      <c r="L210" s="27"/>
      <c r="M210" s="143" t="s">
        <v>1</v>
      </c>
      <c r="N210" s="144" t="s">
        <v>38</v>
      </c>
      <c r="O210" s="145">
        <v>0.74541999999999997</v>
      </c>
      <c r="P210" s="145">
        <f t="shared" si="41"/>
        <v>31.307639999999999</v>
      </c>
      <c r="Q210" s="145">
        <v>9.2499999999999999E-2</v>
      </c>
      <c r="R210" s="145">
        <f t="shared" si="42"/>
        <v>3.8849999999999998</v>
      </c>
      <c r="S210" s="145">
        <v>0</v>
      </c>
      <c r="T210" s="146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7" t="s">
        <v>145</v>
      </c>
      <c r="AT210" s="147" t="s">
        <v>141</v>
      </c>
      <c r="AU210" s="147" t="s">
        <v>146</v>
      </c>
      <c r="AY210" s="14" t="s">
        <v>139</v>
      </c>
      <c r="BE210" s="148">
        <f t="shared" si="44"/>
        <v>0</v>
      </c>
      <c r="BF210" s="148">
        <f t="shared" si="45"/>
        <v>0</v>
      </c>
      <c r="BG210" s="148">
        <f t="shared" si="46"/>
        <v>0</v>
      </c>
      <c r="BH210" s="148">
        <f t="shared" si="47"/>
        <v>0</v>
      </c>
      <c r="BI210" s="148">
        <f t="shared" si="48"/>
        <v>0</v>
      </c>
      <c r="BJ210" s="14" t="s">
        <v>146</v>
      </c>
      <c r="BK210" s="148">
        <f t="shared" si="49"/>
        <v>0</v>
      </c>
      <c r="BL210" s="14" t="s">
        <v>145</v>
      </c>
      <c r="BM210" s="147" t="s">
        <v>398</v>
      </c>
    </row>
    <row r="211" spans="1:65" s="2" customFormat="1" ht="16.5" customHeight="1">
      <c r="A211" s="26"/>
      <c r="B211" s="135"/>
      <c r="C211" s="149" t="s">
        <v>399</v>
      </c>
      <c r="D211" s="149" t="s">
        <v>209</v>
      </c>
      <c r="E211" s="150" t="s">
        <v>400</v>
      </c>
      <c r="F211" s="151" t="s">
        <v>401</v>
      </c>
      <c r="G211" s="152" t="s">
        <v>144</v>
      </c>
      <c r="H211" s="153">
        <v>44.1</v>
      </c>
      <c r="I211" s="154"/>
      <c r="J211" s="154">
        <f t="shared" si="40"/>
        <v>0</v>
      </c>
      <c r="K211" s="155"/>
      <c r="L211" s="156"/>
      <c r="M211" s="157" t="s">
        <v>1</v>
      </c>
      <c r="N211" s="158" t="s">
        <v>38</v>
      </c>
      <c r="O211" s="145">
        <v>0</v>
      </c>
      <c r="P211" s="145">
        <f t="shared" si="41"/>
        <v>0</v>
      </c>
      <c r="Q211" s="145">
        <v>0.13</v>
      </c>
      <c r="R211" s="145">
        <f t="shared" si="42"/>
        <v>5.7329999999999997</v>
      </c>
      <c r="S211" s="145">
        <v>0</v>
      </c>
      <c r="T211" s="146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7" t="s">
        <v>172</v>
      </c>
      <c r="AT211" s="147" t="s">
        <v>209</v>
      </c>
      <c r="AU211" s="147" t="s">
        <v>146</v>
      </c>
      <c r="AY211" s="14" t="s">
        <v>139</v>
      </c>
      <c r="BE211" s="148">
        <f t="shared" si="44"/>
        <v>0</v>
      </c>
      <c r="BF211" s="148">
        <f t="shared" si="45"/>
        <v>0</v>
      </c>
      <c r="BG211" s="148">
        <f t="shared" si="46"/>
        <v>0</v>
      </c>
      <c r="BH211" s="148">
        <f t="shared" si="47"/>
        <v>0</v>
      </c>
      <c r="BI211" s="148">
        <f t="shared" si="48"/>
        <v>0</v>
      </c>
      <c r="BJ211" s="14" t="s">
        <v>146</v>
      </c>
      <c r="BK211" s="148">
        <f t="shared" si="49"/>
        <v>0</v>
      </c>
      <c r="BL211" s="14" t="s">
        <v>145</v>
      </c>
      <c r="BM211" s="147" t="s">
        <v>402</v>
      </c>
    </row>
    <row r="212" spans="1:65" s="2" customFormat="1" ht="16.5" customHeight="1">
      <c r="A212" s="26"/>
      <c r="B212" s="135"/>
      <c r="C212" s="136" t="s">
        <v>403</v>
      </c>
      <c r="D212" s="136" t="s">
        <v>141</v>
      </c>
      <c r="E212" s="137" t="s">
        <v>404</v>
      </c>
      <c r="F212" s="138" t="s">
        <v>405</v>
      </c>
      <c r="G212" s="139" t="s">
        <v>154</v>
      </c>
      <c r="H212" s="140">
        <v>42</v>
      </c>
      <c r="I212" s="141"/>
      <c r="J212" s="141">
        <f t="shared" si="40"/>
        <v>0</v>
      </c>
      <c r="K212" s="142"/>
      <c r="L212" s="27"/>
      <c r="M212" s="143" t="s">
        <v>1</v>
      </c>
      <c r="N212" s="144" t="s">
        <v>38</v>
      </c>
      <c r="O212" s="145">
        <v>0.1</v>
      </c>
      <c r="P212" s="145">
        <f t="shared" si="41"/>
        <v>4.2</v>
      </c>
      <c r="Q212" s="145">
        <v>1.0000000000000001E-5</v>
      </c>
      <c r="R212" s="145">
        <f t="shared" si="42"/>
        <v>4.2000000000000002E-4</v>
      </c>
      <c r="S212" s="145">
        <v>0</v>
      </c>
      <c r="T212" s="146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7" t="s">
        <v>145</v>
      </c>
      <c r="AT212" s="147" t="s">
        <v>141</v>
      </c>
      <c r="AU212" s="147" t="s">
        <v>146</v>
      </c>
      <c r="AY212" s="14" t="s">
        <v>139</v>
      </c>
      <c r="BE212" s="148">
        <f t="shared" si="44"/>
        <v>0</v>
      </c>
      <c r="BF212" s="148">
        <f t="shared" si="45"/>
        <v>0</v>
      </c>
      <c r="BG212" s="148">
        <f t="shared" si="46"/>
        <v>0</v>
      </c>
      <c r="BH212" s="148">
        <f t="shared" si="47"/>
        <v>0</v>
      </c>
      <c r="BI212" s="148">
        <f t="shared" si="48"/>
        <v>0</v>
      </c>
      <c r="BJ212" s="14" t="s">
        <v>146</v>
      </c>
      <c r="BK212" s="148">
        <f t="shared" si="49"/>
        <v>0</v>
      </c>
      <c r="BL212" s="14" t="s">
        <v>145</v>
      </c>
      <c r="BM212" s="147" t="s">
        <v>406</v>
      </c>
    </row>
    <row r="213" spans="1:65" s="12" customFormat="1" ht="22.9" customHeight="1">
      <c r="B213" s="123"/>
      <c r="D213" s="124" t="s">
        <v>71</v>
      </c>
      <c r="E213" s="133" t="s">
        <v>164</v>
      </c>
      <c r="F213" s="133" t="s">
        <v>407</v>
      </c>
      <c r="I213" s="214"/>
      <c r="J213" s="134">
        <f>BK213</f>
        <v>0</v>
      </c>
      <c r="L213" s="123"/>
      <c r="M213" s="127"/>
      <c r="N213" s="128"/>
      <c r="O213" s="128"/>
      <c r="P213" s="129">
        <f>SUM(P214:P244)</f>
        <v>1049.0296800000001</v>
      </c>
      <c r="Q213" s="128"/>
      <c r="R213" s="129">
        <f>SUM(R214:R244)</f>
        <v>58.933660000000003</v>
      </c>
      <c r="S213" s="128"/>
      <c r="T213" s="130">
        <f>SUM(T214:T244)</f>
        <v>0</v>
      </c>
      <c r="AR213" s="124" t="s">
        <v>80</v>
      </c>
      <c r="AT213" s="131" t="s">
        <v>71</v>
      </c>
      <c r="AU213" s="131" t="s">
        <v>80</v>
      </c>
      <c r="AY213" s="124" t="s">
        <v>139</v>
      </c>
      <c r="BK213" s="132">
        <f>SUM(BK214:BK244)</f>
        <v>0</v>
      </c>
    </row>
    <row r="214" spans="1:65" s="2" customFormat="1" ht="16.5" customHeight="1">
      <c r="A214" s="26"/>
      <c r="B214" s="135"/>
      <c r="C214" s="136" t="s">
        <v>408</v>
      </c>
      <c r="D214" s="136" t="s">
        <v>141</v>
      </c>
      <c r="E214" s="137" t="s">
        <v>409</v>
      </c>
      <c r="F214" s="138" t="s">
        <v>410</v>
      </c>
      <c r="G214" s="139" t="s">
        <v>144</v>
      </c>
      <c r="H214" s="140">
        <v>204</v>
      </c>
      <c r="I214" s="141"/>
      <c r="J214" s="141">
        <f t="shared" ref="J214:J244" si="50">ROUND(I214*H214,2)</f>
        <v>0</v>
      </c>
      <c r="K214" s="142"/>
      <c r="L214" s="27"/>
      <c r="M214" s="143" t="s">
        <v>1</v>
      </c>
      <c r="N214" s="144" t="s">
        <v>38</v>
      </c>
      <c r="O214" s="145">
        <v>8.2019999999999996E-2</v>
      </c>
      <c r="P214" s="145">
        <f t="shared" ref="P214:P244" si="51">O214*H214</f>
        <v>16.73208</v>
      </c>
      <c r="Q214" s="145">
        <v>1.9000000000000001E-4</v>
      </c>
      <c r="R214" s="145">
        <f t="shared" ref="R214:R244" si="52">Q214*H214</f>
        <v>3.8760000000000003E-2</v>
      </c>
      <c r="S214" s="145">
        <v>0</v>
      </c>
      <c r="T214" s="146">
        <f t="shared" ref="T214:T244" si="53"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7" t="s">
        <v>145</v>
      </c>
      <c r="AT214" s="147" t="s">
        <v>141</v>
      </c>
      <c r="AU214" s="147" t="s">
        <v>146</v>
      </c>
      <c r="AY214" s="14" t="s">
        <v>139</v>
      </c>
      <c r="BE214" s="148">
        <f t="shared" ref="BE214:BE244" si="54">IF(N214="základná",J214,0)</f>
        <v>0</v>
      </c>
      <c r="BF214" s="148">
        <f t="shared" ref="BF214:BF244" si="55">IF(N214="znížená",J214,0)</f>
        <v>0</v>
      </c>
      <c r="BG214" s="148">
        <f t="shared" ref="BG214:BG244" si="56">IF(N214="zákl. prenesená",J214,0)</f>
        <v>0</v>
      </c>
      <c r="BH214" s="148">
        <f t="shared" ref="BH214:BH244" si="57">IF(N214="zníž. prenesená",J214,0)</f>
        <v>0</v>
      </c>
      <c r="BI214" s="148">
        <f t="shared" ref="BI214:BI244" si="58">IF(N214="nulová",J214,0)</f>
        <v>0</v>
      </c>
      <c r="BJ214" s="14" t="s">
        <v>146</v>
      </c>
      <c r="BK214" s="148">
        <f t="shared" ref="BK214:BK244" si="59">ROUND(I214*H214,2)</f>
        <v>0</v>
      </c>
      <c r="BL214" s="14" t="s">
        <v>145</v>
      </c>
      <c r="BM214" s="147" t="s">
        <v>411</v>
      </c>
    </row>
    <row r="215" spans="1:65" s="2" customFormat="1" ht="24">
      <c r="A215" s="26"/>
      <c r="B215" s="135"/>
      <c r="C215" s="136" t="s">
        <v>412</v>
      </c>
      <c r="D215" s="136" t="s">
        <v>141</v>
      </c>
      <c r="E215" s="137" t="s">
        <v>413</v>
      </c>
      <c r="F215" s="138" t="s">
        <v>414</v>
      </c>
      <c r="G215" s="139" t="s">
        <v>144</v>
      </c>
      <c r="H215" s="140">
        <v>255</v>
      </c>
      <c r="I215" s="141"/>
      <c r="J215" s="141">
        <f t="shared" si="50"/>
        <v>0</v>
      </c>
      <c r="K215" s="142"/>
      <c r="L215" s="27"/>
      <c r="M215" s="143" t="s">
        <v>1</v>
      </c>
      <c r="N215" s="144" t="s">
        <v>38</v>
      </c>
      <c r="O215" s="145">
        <v>0.112</v>
      </c>
      <c r="P215" s="145">
        <f t="shared" si="51"/>
        <v>28.56</v>
      </c>
      <c r="Q215" s="145">
        <v>2.3000000000000001E-4</v>
      </c>
      <c r="R215" s="145">
        <f t="shared" si="52"/>
        <v>5.8650000000000001E-2</v>
      </c>
      <c r="S215" s="145">
        <v>0</v>
      </c>
      <c r="T215" s="146">
        <f t="shared" si="5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7" t="s">
        <v>145</v>
      </c>
      <c r="AT215" s="147" t="s">
        <v>141</v>
      </c>
      <c r="AU215" s="147" t="s">
        <v>146</v>
      </c>
      <c r="AY215" s="14" t="s">
        <v>139</v>
      </c>
      <c r="BE215" s="148">
        <f t="shared" si="54"/>
        <v>0</v>
      </c>
      <c r="BF215" s="148">
        <f t="shared" si="55"/>
        <v>0</v>
      </c>
      <c r="BG215" s="148">
        <f t="shared" si="56"/>
        <v>0</v>
      </c>
      <c r="BH215" s="148">
        <f t="shared" si="57"/>
        <v>0</v>
      </c>
      <c r="BI215" s="148">
        <f t="shared" si="58"/>
        <v>0</v>
      </c>
      <c r="BJ215" s="14" t="s">
        <v>146</v>
      </c>
      <c r="BK215" s="148">
        <f t="shared" si="59"/>
        <v>0</v>
      </c>
      <c r="BL215" s="14" t="s">
        <v>145</v>
      </c>
      <c r="BM215" s="147" t="s">
        <v>415</v>
      </c>
    </row>
    <row r="216" spans="1:65" s="2" customFormat="1" ht="36">
      <c r="A216" s="26"/>
      <c r="B216" s="135"/>
      <c r="C216" s="136" t="s">
        <v>416</v>
      </c>
      <c r="D216" s="136" t="s">
        <v>141</v>
      </c>
      <c r="E216" s="137" t="s">
        <v>417</v>
      </c>
      <c r="F216" s="138" t="s">
        <v>418</v>
      </c>
      <c r="G216" s="139" t="s">
        <v>144</v>
      </c>
      <c r="H216" s="140">
        <v>161</v>
      </c>
      <c r="I216" s="141"/>
      <c r="J216" s="141">
        <f t="shared" si="50"/>
        <v>0</v>
      </c>
      <c r="K216" s="142"/>
      <c r="L216" s="27"/>
      <c r="M216" s="143" t="s">
        <v>1</v>
      </c>
      <c r="N216" s="144" t="s">
        <v>38</v>
      </c>
      <c r="O216" s="145">
        <v>0.60245000000000004</v>
      </c>
      <c r="P216" s="145">
        <f t="shared" si="51"/>
        <v>96.994450000000001</v>
      </c>
      <c r="Q216" s="145">
        <v>2.53E-2</v>
      </c>
      <c r="R216" s="145">
        <f t="shared" si="52"/>
        <v>4.0732999999999997</v>
      </c>
      <c r="S216" s="145">
        <v>0</v>
      </c>
      <c r="T216" s="146">
        <f t="shared" si="5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7" t="s">
        <v>145</v>
      </c>
      <c r="AT216" s="147" t="s">
        <v>141</v>
      </c>
      <c r="AU216" s="147" t="s">
        <v>146</v>
      </c>
      <c r="AY216" s="14" t="s">
        <v>139</v>
      </c>
      <c r="BE216" s="148">
        <f t="shared" si="54"/>
        <v>0</v>
      </c>
      <c r="BF216" s="148">
        <f t="shared" si="55"/>
        <v>0</v>
      </c>
      <c r="BG216" s="148">
        <f t="shared" si="56"/>
        <v>0</v>
      </c>
      <c r="BH216" s="148">
        <f t="shared" si="57"/>
        <v>0</v>
      </c>
      <c r="BI216" s="148">
        <f t="shared" si="58"/>
        <v>0</v>
      </c>
      <c r="BJ216" s="14" t="s">
        <v>146</v>
      </c>
      <c r="BK216" s="148">
        <f t="shared" si="59"/>
        <v>0</v>
      </c>
      <c r="BL216" s="14" t="s">
        <v>145</v>
      </c>
      <c r="BM216" s="147" t="s">
        <v>419</v>
      </c>
    </row>
    <row r="217" spans="1:65" s="2" customFormat="1" ht="24">
      <c r="A217" s="26"/>
      <c r="B217" s="135"/>
      <c r="C217" s="136" t="s">
        <v>420</v>
      </c>
      <c r="D217" s="136" t="s">
        <v>141</v>
      </c>
      <c r="E217" s="137" t="s">
        <v>421</v>
      </c>
      <c r="F217" s="138" t="s">
        <v>422</v>
      </c>
      <c r="G217" s="139" t="s">
        <v>144</v>
      </c>
      <c r="H217" s="140">
        <v>54</v>
      </c>
      <c r="I217" s="141"/>
      <c r="J217" s="141">
        <f t="shared" si="50"/>
        <v>0</v>
      </c>
      <c r="K217" s="142"/>
      <c r="L217" s="27"/>
      <c r="M217" s="143" t="s">
        <v>1</v>
      </c>
      <c r="N217" s="144" t="s">
        <v>38</v>
      </c>
      <c r="O217" s="145">
        <v>0.38799</v>
      </c>
      <c r="P217" s="145">
        <f t="shared" si="51"/>
        <v>20.951460000000001</v>
      </c>
      <c r="Q217" s="145">
        <v>3.63E-3</v>
      </c>
      <c r="R217" s="145">
        <f t="shared" si="52"/>
        <v>0.19602</v>
      </c>
      <c r="S217" s="145">
        <v>0</v>
      </c>
      <c r="T217" s="146">
        <f t="shared" si="5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7" t="s">
        <v>145</v>
      </c>
      <c r="AT217" s="147" t="s">
        <v>141</v>
      </c>
      <c r="AU217" s="147" t="s">
        <v>146</v>
      </c>
      <c r="AY217" s="14" t="s">
        <v>139</v>
      </c>
      <c r="BE217" s="148">
        <f t="shared" si="54"/>
        <v>0</v>
      </c>
      <c r="BF217" s="148">
        <f t="shared" si="55"/>
        <v>0</v>
      </c>
      <c r="BG217" s="148">
        <f t="shared" si="56"/>
        <v>0</v>
      </c>
      <c r="BH217" s="148">
        <f t="shared" si="57"/>
        <v>0</v>
      </c>
      <c r="BI217" s="148">
        <f t="shared" si="58"/>
        <v>0</v>
      </c>
      <c r="BJ217" s="14" t="s">
        <v>146</v>
      </c>
      <c r="BK217" s="148">
        <f t="shared" si="59"/>
        <v>0</v>
      </c>
      <c r="BL217" s="14" t="s">
        <v>145</v>
      </c>
      <c r="BM217" s="147" t="s">
        <v>423</v>
      </c>
    </row>
    <row r="218" spans="1:65" s="2" customFormat="1" ht="24">
      <c r="A218" s="26"/>
      <c r="B218" s="135"/>
      <c r="C218" s="136" t="s">
        <v>424</v>
      </c>
      <c r="D218" s="136" t="s">
        <v>141</v>
      </c>
      <c r="E218" s="137" t="s">
        <v>425</v>
      </c>
      <c r="F218" s="138" t="s">
        <v>426</v>
      </c>
      <c r="G218" s="139" t="s">
        <v>144</v>
      </c>
      <c r="H218" s="140">
        <v>15</v>
      </c>
      <c r="I218" s="141"/>
      <c r="J218" s="141">
        <f t="shared" si="50"/>
        <v>0</v>
      </c>
      <c r="K218" s="142"/>
      <c r="L218" s="27"/>
      <c r="M218" s="143" t="s">
        <v>1</v>
      </c>
      <c r="N218" s="144" t="s">
        <v>38</v>
      </c>
      <c r="O218" s="145">
        <v>0.14099999999999999</v>
      </c>
      <c r="P218" s="145">
        <f t="shared" si="51"/>
        <v>2.1150000000000002</v>
      </c>
      <c r="Q218" s="145">
        <v>0</v>
      </c>
      <c r="R218" s="145">
        <f t="shared" si="52"/>
        <v>0</v>
      </c>
      <c r="S218" s="145">
        <v>0</v>
      </c>
      <c r="T218" s="146">
        <f t="shared" si="5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7" t="s">
        <v>145</v>
      </c>
      <c r="AT218" s="147" t="s">
        <v>141</v>
      </c>
      <c r="AU218" s="147" t="s">
        <v>146</v>
      </c>
      <c r="AY218" s="14" t="s">
        <v>139</v>
      </c>
      <c r="BE218" s="148">
        <f t="shared" si="54"/>
        <v>0</v>
      </c>
      <c r="BF218" s="148">
        <f t="shared" si="55"/>
        <v>0</v>
      </c>
      <c r="BG218" s="148">
        <f t="shared" si="56"/>
        <v>0</v>
      </c>
      <c r="BH218" s="148">
        <f t="shared" si="57"/>
        <v>0</v>
      </c>
      <c r="BI218" s="148">
        <f t="shared" si="58"/>
        <v>0</v>
      </c>
      <c r="BJ218" s="14" t="s">
        <v>146</v>
      </c>
      <c r="BK218" s="148">
        <f t="shared" si="59"/>
        <v>0</v>
      </c>
      <c r="BL218" s="14" t="s">
        <v>145</v>
      </c>
      <c r="BM218" s="147" t="s">
        <v>427</v>
      </c>
    </row>
    <row r="219" spans="1:65" s="2" customFormat="1" ht="24">
      <c r="A219" s="26"/>
      <c r="B219" s="135"/>
      <c r="C219" s="136" t="s">
        <v>428</v>
      </c>
      <c r="D219" s="136" t="s">
        <v>141</v>
      </c>
      <c r="E219" s="137" t="s">
        <v>429</v>
      </c>
      <c r="F219" s="138" t="s">
        <v>430</v>
      </c>
      <c r="G219" s="139" t="s">
        <v>144</v>
      </c>
      <c r="H219" s="140">
        <v>797</v>
      </c>
      <c r="I219" s="141"/>
      <c r="J219" s="141">
        <f t="shared" si="50"/>
        <v>0</v>
      </c>
      <c r="K219" s="142"/>
      <c r="L219" s="27"/>
      <c r="M219" s="143" t="s">
        <v>1</v>
      </c>
      <c r="N219" s="144" t="s">
        <v>38</v>
      </c>
      <c r="O219" s="145">
        <v>5.1999999999999998E-2</v>
      </c>
      <c r="P219" s="145">
        <f t="shared" si="51"/>
        <v>41.444000000000003</v>
      </c>
      <c r="Q219" s="145">
        <v>2.3000000000000001E-4</v>
      </c>
      <c r="R219" s="145">
        <f t="shared" si="52"/>
        <v>0.18331</v>
      </c>
      <c r="S219" s="145">
        <v>0</v>
      </c>
      <c r="T219" s="146">
        <f t="shared" si="5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7" t="s">
        <v>145</v>
      </c>
      <c r="AT219" s="147" t="s">
        <v>141</v>
      </c>
      <c r="AU219" s="147" t="s">
        <v>146</v>
      </c>
      <c r="AY219" s="14" t="s">
        <v>139</v>
      </c>
      <c r="BE219" s="148">
        <f t="shared" si="54"/>
        <v>0</v>
      </c>
      <c r="BF219" s="148">
        <f t="shared" si="55"/>
        <v>0</v>
      </c>
      <c r="BG219" s="148">
        <f t="shared" si="56"/>
        <v>0</v>
      </c>
      <c r="BH219" s="148">
        <f t="shared" si="57"/>
        <v>0</v>
      </c>
      <c r="BI219" s="148">
        <f t="shared" si="58"/>
        <v>0</v>
      </c>
      <c r="BJ219" s="14" t="s">
        <v>146</v>
      </c>
      <c r="BK219" s="148">
        <f t="shared" si="59"/>
        <v>0</v>
      </c>
      <c r="BL219" s="14" t="s">
        <v>145</v>
      </c>
      <c r="BM219" s="147" t="s">
        <v>431</v>
      </c>
    </row>
    <row r="220" spans="1:65" s="2" customFormat="1" ht="24">
      <c r="A220" s="26"/>
      <c r="B220" s="135"/>
      <c r="C220" s="136" t="s">
        <v>432</v>
      </c>
      <c r="D220" s="136" t="s">
        <v>141</v>
      </c>
      <c r="E220" s="137" t="s">
        <v>433</v>
      </c>
      <c r="F220" s="138" t="s">
        <v>434</v>
      </c>
      <c r="G220" s="139" t="s">
        <v>144</v>
      </c>
      <c r="H220" s="140">
        <v>61</v>
      </c>
      <c r="I220" s="141"/>
      <c r="J220" s="141">
        <f t="shared" si="50"/>
        <v>0</v>
      </c>
      <c r="K220" s="142"/>
      <c r="L220" s="27"/>
      <c r="M220" s="143" t="s">
        <v>1</v>
      </c>
      <c r="N220" s="144" t="s">
        <v>38</v>
      </c>
      <c r="O220" s="145">
        <v>0.40176000000000001</v>
      </c>
      <c r="P220" s="145">
        <f t="shared" si="51"/>
        <v>24.507359999999998</v>
      </c>
      <c r="Q220" s="145">
        <v>2.3619999999999999E-2</v>
      </c>
      <c r="R220" s="145">
        <f t="shared" si="52"/>
        <v>1.44082</v>
      </c>
      <c r="S220" s="145">
        <v>0</v>
      </c>
      <c r="T220" s="146">
        <f t="shared" si="5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7" t="s">
        <v>145</v>
      </c>
      <c r="AT220" s="147" t="s">
        <v>141</v>
      </c>
      <c r="AU220" s="147" t="s">
        <v>146</v>
      </c>
      <c r="AY220" s="14" t="s">
        <v>139</v>
      </c>
      <c r="BE220" s="148">
        <f t="shared" si="54"/>
        <v>0</v>
      </c>
      <c r="BF220" s="148">
        <f t="shared" si="55"/>
        <v>0</v>
      </c>
      <c r="BG220" s="148">
        <f t="shared" si="56"/>
        <v>0</v>
      </c>
      <c r="BH220" s="148">
        <f t="shared" si="57"/>
        <v>0</v>
      </c>
      <c r="BI220" s="148">
        <f t="shared" si="58"/>
        <v>0</v>
      </c>
      <c r="BJ220" s="14" t="s">
        <v>146</v>
      </c>
      <c r="BK220" s="148">
        <f t="shared" si="59"/>
        <v>0</v>
      </c>
      <c r="BL220" s="14" t="s">
        <v>145</v>
      </c>
      <c r="BM220" s="147" t="s">
        <v>435</v>
      </c>
    </row>
    <row r="221" spans="1:65" s="2" customFormat="1" ht="24">
      <c r="A221" s="26"/>
      <c r="B221" s="135"/>
      <c r="C221" s="136" t="s">
        <v>436</v>
      </c>
      <c r="D221" s="136" t="s">
        <v>141</v>
      </c>
      <c r="E221" s="137" t="s">
        <v>437</v>
      </c>
      <c r="F221" s="138" t="s">
        <v>438</v>
      </c>
      <c r="G221" s="139" t="s">
        <v>144</v>
      </c>
      <c r="H221" s="140">
        <v>60</v>
      </c>
      <c r="I221" s="141"/>
      <c r="J221" s="141">
        <f t="shared" si="50"/>
        <v>0</v>
      </c>
      <c r="K221" s="142"/>
      <c r="L221" s="27"/>
      <c r="M221" s="143" t="s">
        <v>1</v>
      </c>
      <c r="N221" s="144" t="s">
        <v>38</v>
      </c>
      <c r="O221" s="145">
        <v>0.29794999999999999</v>
      </c>
      <c r="P221" s="145">
        <f t="shared" si="51"/>
        <v>17.876999999999999</v>
      </c>
      <c r="Q221" s="145">
        <v>3.46E-3</v>
      </c>
      <c r="R221" s="145">
        <f t="shared" si="52"/>
        <v>0.20760000000000001</v>
      </c>
      <c r="S221" s="145">
        <v>0</v>
      </c>
      <c r="T221" s="146">
        <f t="shared" si="5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7" t="s">
        <v>145</v>
      </c>
      <c r="AT221" s="147" t="s">
        <v>141</v>
      </c>
      <c r="AU221" s="147" t="s">
        <v>146</v>
      </c>
      <c r="AY221" s="14" t="s">
        <v>139</v>
      </c>
      <c r="BE221" s="148">
        <f t="shared" si="54"/>
        <v>0</v>
      </c>
      <c r="BF221" s="148">
        <f t="shared" si="55"/>
        <v>0</v>
      </c>
      <c r="BG221" s="148">
        <f t="shared" si="56"/>
        <v>0</v>
      </c>
      <c r="BH221" s="148">
        <f t="shared" si="57"/>
        <v>0</v>
      </c>
      <c r="BI221" s="148">
        <f t="shared" si="58"/>
        <v>0</v>
      </c>
      <c r="BJ221" s="14" t="s">
        <v>146</v>
      </c>
      <c r="BK221" s="148">
        <f t="shared" si="59"/>
        <v>0</v>
      </c>
      <c r="BL221" s="14" t="s">
        <v>145</v>
      </c>
      <c r="BM221" s="147" t="s">
        <v>439</v>
      </c>
    </row>
    <row r="222" spans="1:65" s="2" customFormat="1" ht="36">
      <c r="A222" s="26"/>
      <c r="B222" s="135"/>
      <c r="C222" s="136" t="s">
        <v>440</v>
      </c>
      <c r="D222" s="136" t="s">
        <v>141</v>
      </c>
      <c r="E222" s="137" t="s">
        <v>441</v>
      </c>
      <c r="F222" s="138" t="s">
        <v>442</v>
      </c>
      <c r="G222" s="139" t="s">
        <v>144</v>
      </c>
      <c r="H222" s="140">
        <v>492</v>
      </c>
      <c r="I222" s="141"/>
      <c r="J222" s="141">
        <f t="shared" si="50"/>
        <v>0</v>
      </c>
      <c r="K222" s="142"/>
      <c r="L222" s="27"/>
      <c r="M222" s="143" t="s">
        <v>1</v>
      </c>
      <c r="N222" s="144" t="s">
        <v>38</v>
      </c>
      <c r="O222" s="145">
        <v>0.47199999999999998</v>
      </c>
      <c r="P222" s="145">
        <f t="shared" si="51"/>
        <v>232.22399999999999</v>
      </c>
      <c r="Q222" s="145">
        <v>2.4150000000000001E-2</v>
      </c>
      <c r="R222" s="145">
        <f t="shared" si="52"/>
        <v>11.8818</v>
      </c>
      <c r="S222" s="145">
        <v>0</v>
      </c>
      <c r="T222" s="146">
        <f t="shared" si="5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7" t="s">
        <v>145</v>
      </c>
      <c r="AT222" s="147" t="s">
        <v>141</v>
      </c>
      <c r="AU222" s="147" t="s">
        <v>146</v>
      </c>
      <c r="AY222" s="14" t="s">
        <v>139</v>
      </c>
      <c r="BE222" s="148">
        <f t="shared" si="54"/>
        <v>0</v>
      </c>
      <c r="BF222" s="148">
        <f t="shared" si="55"/>
        <v>0</v>
      </c>
      <c r="BG222" s="148">
        <f t="shared" si="56"/>
        <v>0</v>
      </c>
      <c r="BH222" s="148">
        <f t="shared" si="57"/>
        <v>0</v>
      </c>
      <c r="BI222" s="148">
        <f t="shared" si="58"/>
        <v>0</v>
      </c>
      <c r="BJ222" s="14" t="s">
        <v>146</v>
      </c>
      <c r="BK222" s="148">
        <f t="shared" si="59"/>
        <v>0</v>
      </c>
      <c r="BL222" s="14" t="s">
        <v>145</v>
      </c>
      <c r="BM222" s="147" t="s">
        <v>443</v>
      </c>
    </row>
    <row r="223" spans="1:65" s="2" customFormat="1" ht="24">
      <c r="A223" s="26"/>
      <c r="B223" s="135"/>
      <c r="C223" s="136" t="s">
        <v>444</v>
      </c>
      <c r="D223" s="136" t="s">
        <v>141</v>
      </c>
      <c r="E223" s="137" t="s">
        <v>445</v>
      </c>
      <c r="F223" s="138" t="s">
        <v>446</v>
      </c>
      <c r="G223" s="139" t="s">
        <v>144</v>
      </c>
      <c r="H223" s="140">
        <v>13</v>
      </c>
      <c r="I223" s="141"/>
      <c r="J223" s="141">
        <f t="shared" si="50"/>
        <v>0</v>
      </c>
      <c r="K223" s="142"/>
      <c r="L223" s="27"/>
      <c r="M223" s="143" t="s">
        <v>1</v>
      </c>
      <c r="N223" s="144" t="s">
        <v>38</v>
      </c>
      <c r="O223" s="145">
        <v>0.44868000000000002</v>
      </c>
      <c r="P223" s="145">
        <f t="shared" si="51"/>
        <v>5.83284</v>
      </c>
      <c r="Q223" s="145">
        <v>3.3E-3</v>
      </c>
      <c r="R223" s="145">
        <f t="shared" si="52"/>
        <v>4.2900000000000001E-2</v>
      </c>
      <c r="S223" s="145">
        <v>0</v>
      </c>
      <c r="T223" s="146">
        <f t="shared" si="5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7" t="s">
        <v>145</v>
      </c>
      <c r="AT223" s="147" t="s">
        <v>141</v>
      </c>
      <c r="AU223" s="147" t="s">
        <v>146</v>
      </c>
      <c r="AY223" s="14" t="s">
        <v>139</v>
      </c>
      <c r="BE223" s="148">
        <f t="shared" si="54"/>
        <v>0</v>
      </c>
      <c r="BF223" s="148">
        <f t="shared" si="55"/>
        <v>0</v>
      </c>
      <c r="BG223" s="148">
        <f t="shared" si="56"/>
        <v>0</v>
      </c>
      <c r="BH223" s="148">
        <f t="shared" si="57"/>
        <v>0</v>
      </c>
      <c r="BI223" s="148">
        <f t="shared" si="58"/>
        <v>0</v>
      </c>
      <c r="BJ223" s="14" t="s">
        <v>146</v>
      </c>
      <c r="BK223" s="148">
        <f t="shared" si="59"/>
        <v>0</v>
      </c>
      <c r="BL223" s="14" t="s">
        <v>145</v>
      </c>
      <c r="BM223" s="147" t="s">
        <v>447</v>
      </c>
    </row>
    <row r="224" spans="1:65" s="2" customFormat="1" ht="24">
      <c r="A224" s="26"/>
      <c r="B224" s="135"/>
      <c r="C224" s="136" t="s">
        <v>448</v>
      </c>
      <c r="D224" s="136" t="s">
        <v>141</v>
      </c>
      <c r="E224" s="137" t="s">
        <v>449</v>
      </c>
      <c r="F224" s="138" t="s">
        <v>450</v>
      </c>
      <c r="G224" s="139" t="s">
        <v>144</v>
      </c>
      <c r="H224" s="140">
        <v>58.05</v>
      </c>
      <c r="I224" s="141"/>
      <c r="J224" s="141">
        <f t="shared" si="50"/>
        <v>0</v>
      </c>
      <c r="K224" s="142"/>
      <c r="L224" s="27"/>
      <c r="M224" s="143" t="s">
        <v>1</v>
      </c>
      <c r="N224" s="144" t="s">
        <v>38</v>
      </c>
      <c r="O224" s="145">
        <v>9.6000000000000002E-2</v>
      </c>
      <c r="P224" s="145">
        <f t="shared" si="51"/>
        <v>5.5728</v>
      </c>
      <c r="Q224" s="145">
        <v>6.4000000000000003E-3</v>
      </c>
      <c r="R224" s="145">
        <f t="shared" si="52"/>
        <v>0.37152000000000002</v>
      </c>
      <c r="S224" s="145">
        <v>0</v>
      </c>
      <c r="T224" s="146">
        <f t="shared" si="5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7" t="s">
        <v>145</v>
      </c>
      <c r="AT224" s="147" t="s">
        <v>141</v>
      </c>
      <c r="AU224" s="147" t="s">
        <v>146</v>
      </c>
      <c r="AY224" s="14" t="s">
        <v>139</v>
      </c>
      <c r="BE224" s="148">
        <f t="shared" si="54"/>
        <v>0</v>
      </c>
      <c r="BF224" s="148">
        <f t="shared" si="55"/>
        <v>0</v>
      </c>
      <c r="BG224" s="148">
        <f t="shared" si="56"/>
        <v>0</v>
      </c>
      <c r="BH224" s="148">
        <f t="shared" si="57"/>
        <v>0</v>
      </c>
      <c r="BI224" s="148">
        <f t="shared" si="58"/>
        <v>0</v>
      </c>
      <c r="BJ224" s="14" t="s">
        <v>146</v>
      </c>
      <c r="BK224" s="148">
        <f t="shared" si="59"/>
        <v>0</v>
      </c>
      <c r="BL224" s="14" t="s">
        <v>145</v>
      </c>
      <c r="BM224" s="147" t="s">
        <v>451</v>
      </c>
    </row>
    <row r="225" spans="1:65" s="2" customFormat="1" ht="24">
      <c r="A225" s="26"/>
      <c r="B225" s="135"/>
      <c r="C225" s="136" t="s">
        <v>452</v>
      </c>
      <c r="D225" s="136" t="s">
        <v>141</v>
      </c>
      <c r="E225" s="137" t="s">
        <v>453</v>
      </c>
      <c r="F225" s="138" t="s">
        <v>454</v>
      </c>
      <c r="G225" s="139" t="s">
        <v>144</v>
      </c>
      <c r="H225" s="140">
        <v>189.45</v>
      </c>
      <c r="I225" s="141"/>
      <c r="J225" s="141">
        <f t="shared" si="50"/>
        <v>0</v>
      </c>
      <c r="K225" s="142"/>
      <c r="L225" s="27"/>
      <c r="M225" s="143" t="s">
        <v>1</v>
      </c>
      <c r="N225" s="144" t="s">
        <v>38</v>
      </c>
      <c r="O225" s="145">
        <v>0.35899999999999999</v>
      </c>
      <c r="P225" s="145">
        <f t="shared" si="51"/>
        <v>68.012550000000005</v>
      </c>
      <c r="Q225" s="145">
        <v>3.3E-3</v>
      </c>
      <c r="R225" s="145">
        <f t="shared" si="52"/>
        <v>0.62519000000000002</v>
      </c>
      <c r="S225" s="145">
        <v>0</v>
      </c>
      <c r="T225" s="146">
        <f t="shared" si="5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7" t="s">
        <v>145</v>
      </c>
      <c r="AT225" s="147" t="s">
        <v>141</v>
      </c>
      <c r="AU225" s="147" t="s">
        <v>146</v>
      </c>
      <c r="AY225" s="14" t="s">
        <v>139</v>
      </c>
      <c r="BE225" s="148">
        <f t="shared" si="54"/>
        <v>0</v>
      </c>
      <c r="BF225" s="148">
        <f t="shared" si="55"/>
        <v>0</v>
      </c>
      <c r="BG225" s="148">
        <f t="shared" si="56"/>
        <v>0</v>
      </c>
      <c r="BH225" s="148">
        <f t="shared" si="57"/>
        <v>0</v>
      </c>
      <c r="BI225" s="148">
        <f t="shared" si="58"/>
        <v>0</v>
      </c>
      <c r="BJ225" s="14" t="s">
        <v>146</v>
      </c>
      <c r="BK225" s="148">
        <f t="shared" si="59"/>
        <v>0</v>
      </c>
      <c r="BL225" s="14" t="s">
        <v>145</v>
      </c>
      <c r="BM225" s="147" t="s">
        <v>455</v>
      </c>
    </row>
    <row r="226" spans="1:65" s="2" customFormat="1" ht="24">
      <c r="A226" s="26"/>
      <c r="B226" s="135"/>
      <c r="C226" s="136" t="s">
        <v>456</v>
      </c>
      <c r="D226" s="136" t="s">
        <v>141</v>
      </c>
      <c r="E226" s="137" t="s">
        <v>457</v>
      </c>
      <c r="F226" s="138" t="s">
        <v>458</v>
      </c>
      <c r="G226" s="139" t="s">
        <v>144</v>
      </c>
      <c r="H226" s="140">
        <v>24.1</v>
      </c>
      <c r="I226" s="141"/>
      <c r="J226" s="141">
        <f t="shared" si="50"/>
        <v>0</v>
      </c>
      <c r="K226" s="142"/>
      <c r="L226" s="27"/>
      <c r="M226" s="143" t="s">
        <v>1</v>
      </c>
      <c r="N226" s="144" t="s">
        <v>38</v>
      </c>
      <c r="O226" s="145">
        <v>0.49509999999999998</v>
      </c>
      <c r="P226" s="145">
        <f t="shared" si="51"/>
        <v>11.93191</v>
      </c>
      <c r="Q226" s="145">
        <v>5.7000000000000002E-3</v>
      </c>
      <c r="R226" s="145">
        <f t="shared" si="52"/>
        <v>0.13736999999999999</v>
      </c>
      <c r="S226" s="145">
        <v>0</v>
      </c>
      <c r="T226" s="146">
        <f t="shared" si="5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7" t="s">
        <v>145</v>
      </c>
      <c r="AT226" s="147" t="s">
        <v>141</v>
      </c>
      <c r="AU226" s="147" t="s">
        <v>146</v>
      </c>
      <c r="AY226" s="14" t="s">
        <v>139</v>
      </c>
      <c r="BE226" s="148">
        <f t="shared" si="54"/>
        <v>0</v>
      </c>
      <c r="BF226" s="148">
        <f t="shared" si="55"/>
        <v>0</v>
      </c>
      <c r="BG226" s="148">
        <f t="shared" si="56"/>
        <v>0</v>
      </c>
      <c r="BH226" s="148">
        <f t="shared" si="57"/>
        <v>0</v>
      </c>
      <c r="BI226" s="148">
        <f t="shared" si="58"/>
        <v>0</v>
      </c>
      <c r="BJ226" s="14" t="s">
        <v>146</v>
      </c>
      <c r="BK226" s="148">
        <f t="shared" si="59"/>
        <v>0</v>
      </c>
      <c r="BL226" s="14" t="s">
        <v>145</v>
      </c>
      <c r="BM226" s="147" t="s">
        <v>459</v>
      </c>
    </row>
    <row r="227" spans="1:65" s="2" customFormat="1" ht="24">
      <c r="A227" s="26"/>
      <c r="B227" s="135"/>
      <c r="C227" s="136" t="s">
        <v>460</v>
      </c>
      <c r="D227" s="136" t="s">
        <v>141</v>
      </c>
      <c r="E227" s="137" t="s">
        <v>461</v>
      </c>
      <c r="F227" s="138" t="s">
        <v>462</v>
      </c>
      <c r="G227" s="139" t="s">
        <v>144</v>
      </c>
      <c r="H227" s="140">
        <v>75</v>
      </c>
      <c r="I227" s="141"/>
      <c r="J227" s="141">
        <f t="shared" si="50"/>
        <v>0</v>
      </c>
      <c r="K227" s="142"/>
      <c r="L227" s="27"/>
      <c r="M227" s="143" t="s">
        <v>1</v>
      </c>
      <c r="N227" s="144" t="s">
        <v>38</v>
      </c>
      <c r="O227" s="145">
        <v>0.19511000000000001</v>
      </c>
      <c r="P227" s="145">
        <f t="shared" si="51"/>
        <v>14.63325</v>
      </c>
      <c r="Q227" s="145">
        <v>5.8E-4</v>
      </c>
      <c r="R227" s="145">
        <f t="shared" si="52"/>
        <v>4.3499999999999997E-2</v>
      </c>
      <c r="S227" s="145">
        <v>0</v>
      </c>
      <c r="T227" s="146">
        <f t="shared" si="5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7" t="s">
        <v>145</v>
      </c>
      <c r="AT227" s="147" t="s">
        <v>141</v>
      </c>
      <c r="AU227" s="147" t="s">
        <v>146</v>
      </c>
      <c r="AY227" s="14" t="s">
        <v>139</v>
      </c>
      <c r="BE227" s="148">
        <f t="shared" si="54"/>
        <v>0</v>
      </c>
      <c r="BF227" s="148">
        <f t="shared" si="55"/>
        <v>0</v>
      </c>
      <c r="BG227" s="148">
        <f t="shared" si="56"/>
        <v>0</v>
      </c>
      <c r="BH227" s="148">
        <f t="shared" si="57"/>
        <v>0</v>
      </c>
      <c r="BI227" s="148">
        <f t="shared" si="58"/>
        <v>0</v>
      </c>
      <c r="BJ227" s="14" t="s">
        <v>146</v>
      </c>
      <c r="BK227" s="148">
        <f t="shared" si="59"/>
        <v>0</v>
      </c>
      <c r="BL227" s="14" t="s">
        <v>145</v>
      </c>
      <c r="BM227" s="147" t="s">
        <v>463</v>
      </c>
    </row>
    <row r="228" spans="1:65" s="2" customFormat="1" ht="36">
      <c r="A228" s="26"/>
      <c r="B228" s="135"/>
      <c r="C228" s="136" t="s">
        <v>464</v>
      </c>
      <c r="D228" s="136" t="s">
        <v>141</v>
      </c>
      <c r="E228" s="137" t="s">
        <v>465</v>
      </c>
      <c r="F228" s="138" t="s">
        <v>466</v>
      </c>
      <c r="G228" s="139" t="s">
        <v>144</v>
      </c>
      <c r="H228" s="140">
        <v>21.25</v>
      </c>
      <c r="I228" s="141"/>
      <c r="J228" s="141">
        <f t="shared" si="50"/>
        <v>0</v>
      </c>
      <c r="K228" s="142"/>
      <c r="L228" s="27"/>
      <c r="M228" s="143" t="s">
        <v>1</v>
      </c>
      <c r="N228" s="144" t="s">
        <v>38</v>
      </c>
      <c r="O228" s="145">
        <v>0.79037999999999997</v>
      </c>
      <c r="P228" s="145">
        <f t="shared" si="51"/>
        <v>16.795580000000001</v>
      </c>
      <c r="Q228" s="145">
        <v>1.158E-2</v>
      </c>
      <c r="R228" s="145">
        <f t="shared" si="52"/>
        <v>0.24607999999999999</v>
      </c>
      <c r="S228" s="145">
        <v>0</v>
      </c>
      <c r="T228" s="146">
        <f t="shared" si="5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7" t="s">
        <v>145</v>
      </c>
      <c r="AT228" s="147" t="s">
        <v>141</v>
      </c>
      <c r="AU228" s="147" t="s">
        <v>146</v>
      </c>
      <c r="AY228" s="14" t="s">
        <v>139</v>
      </c>
      <c r="BE228" s="148">
        <f t="shared" si="54"/>
        <v>0</v>
      </c>
      <c r="BF228" s="148">
        <f t="shared" si="55"/>
        <v>0</v>
      </c>
      <c r="BG228" s="148">
        <f t="shared" si="56"/>
        <v>0</v>
      </c>
      <c r="BH228" s="148">
        <f t="shared" si="57"/>
        <v>0</v>
      </c>
      <c r="BI228" s="148">
        <f t="shared" si="58"/>
        <v>0</v>
      </c>
      <c r="BJ228" s="14" t="s">
        <v>146</v>
      </c>
      <c r="BK228" s="148">
        <f t="shared" si="59"/>
        <v>0</v>
      </c>
      <c r="BL228" s="14" t="s">
        <v>145</v>
      </c>
      <c r="BM228" s="147" t="s">
        <v>467</v>
      </c>
    </row>
    <row r="229" spans="1:65" s="2" customFormat="1" ht="36">
      <c r="A229" s="26"/>
      <c r="B229" s="135"/>
      <c r="C229" s="136" t="s">
        <v>468</v>
      </c>
      <c r="D229" s="136" t="s">
        <v>141</v>
      </c>
      <c r="E229" s="137" t="s">
        <v>469</v>
      </c>
      <c r="F229" s="138" t="s">
        <v>470</v>
      </c>
      <c r="G229" s="139" t="s">
        <v>144</v>
      </c>
      <c r="H229" s="140">
        <v>7.82</v>
      </c>
      <c r="I229" s="141"/>
      <c r="J229" s="141">
        <f t="shared" si="50"/>
        <v>0</v>
      </c>
      <c r="K229" s="142"/>
      <c r="L229" s="27"/>
      <c r="M229" s="143" t="s">
        <v>1</v>
      </c>
      <c r="N229" s="144" t="s">
        <v>38</v>
      </c>
      <c r="O229" s="145">
        <v>0.79362999999999995</v>
      </c>
      <c r="P229" s="145">
        <f t="shared" si="51"/>
        <v>6.2061900000000003</v>
      </c>
      <c r="Q229" s="145">
        <v>1.374E-2</v>
      </c>
      <c r="R229" s="145">
        <f t="shared" si="52"/>
        <v>0.10745</v>
      </c>
      <c r="S229" s="145">
        <v>0</v>
      </c>
      <c r="T229" s="146">
        <f t="shared" si="5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7" t="s">
        <v>145</v>
      </c>
      <c r="AT229" s="147" t="s">
        <v>141</v>
      </c>
      <c r="AU229" s="147" t="s">
        <v>146</v>
      </c>
      <c r="AY229" s="14" t="s">
        <v>139</v>
      </c>
      <c r="BE229" s="148">
        <f t="shared" si="54"/>
        <v>0</v>
      </c>
      <c r="BF229" s="148">
        <f t="shared" si="55"/>
        <v>0</v>
      </c>
      <c r="BG229" s="148">
        <f t="shared" si="56"/>
        <v>0</v>
      </c>
      <c r="BH229" s="148">
        <f t="shared" si="57"/>
        <v>0</v>
      </c>
      <c r="BI229" s="148">
        <f t="shared" si="58"/>
        <v>0</v>
      </c>
      <c r="BJ229" s="14" t="s">
        <v>146</v>
      </c>
      <c r="BK229" s="148">
        <f t="shared" si="59"/>
        <v>0</v>
      </c>
      <c r="BL229" s="14" t="s">
        <v>145</v>
      </c>
      <c r="BM229" s="147" t="s">
        <v>471</v>
      </c>
    </row>
    <row r="230" spans="1:65" s="2" customFormat="1" ht="24">
      <c r="A230" s="26"/>
      <c r="B230" s="135"/>
      <c r="C230" s="136" t="s">
        <v>472</v>
      </c>
      <c r="D230" s="136" t="s">
        <v>141</v>
      </c>
      <c r="E230" s="137" t="s">
        <v>473</v>
      </c>
      <c r="F230" s="138" t="s">
        <v>474</v>
      </c>
      <c r="G230" s="139" t="s">
        <v>144</v>
      </c>
      <c r="H230" s="140">
        <v>128.53</v>
      </c>
      <c r="I230" s="141"/>
      <c r="J230" s="141">
        <f t="shared" si="50"/>
        <v>0</v>
      </c>
      <c r="K230" s="142"/>
      <c r="L230" s="27"/>
      <c r="M230" s="143" t="s">
        <v>1</v>
      </c>
      <c r="N230" s="144" t="s">
        <v>38</v>
      </c>
      <c r="O230" s="145">
        <v>0.91832000000000003</v>
      </c>
      <c r="P230" s="145">
        <f t="shared" si="51"/>
        <v>118.03167000000001</v>
      </c>
      <c r="Q230" s="145">
        <v>2.759E-2</v>
      </c>
      <c r="R230" s="145">
        <f t="shared" si="52"/>
        <v>3.5461399999999998</v>
      </c>
      <c r="S230" s="145">
        <v>0</v>
      </c>
      <c r="T230" s="146">
        <f t="shared" si="5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7" t="s">
        <v>145</v>
      </c>
      <c r="AT230" s="147" t="s">
        <v>141</v>
      </c>
      <c r="AU230" s="147" t="s">
        <v>146</v>
      </c>
      <c r="AY230" s="14" t="s">
        <v>139</v>
      </c>
      <c r="BE230" s="148">
        <f t="shared" si="54"/>
        <v>0</v>
      </c>
      <c r="BF230" s="148">
        <f t="shared" si="55"/>
        <v>0</v>
      </c>
      <c r="BG230" s="148">
        <f t="shared" si="56"/>
        <v>0</v>
      </c>
      <c r="BH230" s="148">
        <f t="shared" si="57"/>
        <v>0</v>
      </c>
      <c r="BI230" s="148">
        <f t="shared" si="58"/>
        <v>0</v>
      </c>
      <c r="BJ230" s="14" t="s">
        <v>146</v>
      </c>
      <c r="BK230" s="148">
        <f t="shared" si="59"/>
        <v>0</v>
      </c>
      <c r="BL230" s="14" t="s">
        <v>145</v>
      </c>
      <c r="BM230" s="147" t="s">
        <v>475</v>
      </c>
    </row>
    <row r="231" spans="1:65" s="2" customFormat="1" ht="24">
      <c r="A231" s="26"/>
      <c r="B231" s="135"/>
      <c r="C231" s="136" t="s">
        <v>476</v>
      </c>
      <c r="D231" s="136" t="s">
        <v>141</v>
      </c>
      <c r="E231" s="137" t="s">
        <v>477</v>
      </c>
      <c r="F231" s="138" t="s">
        <v>478</v>
      </c>
      <c r="G231" s="139" t="s">
        <v>144</v>
      </c>
      <c r="H231" s="140">
        <v>41.84</v>
      </c>
      <c r="I231" s="141"/>
      <c r="J231" s="141">
        <f t="shared" si="50"/>
        <v>0</v>
      </c>
      <c r="K231" s="142"/>
      <c r="L231" s="27"/>
      <c r="M231" s="143" t="s">
        <v>1</v>
      </c>
      <c r="N231" s="144" t="s">
        <v>38</v>
      </c>
      <c r="O231" s="145">
        <v>0.92122999999999999</v>
      </c>
      <c r="P231" s="145">
        <f t="shared" si="51"/>
        <v>38.544260000000001</v>
      </c>
      <c r="Q231" s="145">
        <v>3.363E-2</v>
      </c>
      <c r="R231" s="145">
        <f t="shared" si="52"/>
        <v>1.4070800000000001</v>
      </c>
      <c r="S231" s="145">
        <v>0</v>
      </c>
      <c r="T231" s="146">
        <f t="shared" si="5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7" t="s">
        <v>145</v>
      </c>
      <c r="AT231" s="147" t="s">
        <v>141</v>
      </c>
      <c r="AU231" s="147" t="s">
        <v>146</v>
      </c>
      <c r="AY231" s="14" t="s">
        <v>139</v>
      </c>
      <c r="BE231" s="148">
        <f t="shared" si="54"/>
        <v>0</v>
      </c>
      <c r="BF231" s="148">
        <f t="shared" si="55"/>
        <v>0</v>
      </c>
      <c r="BG231" s="148">
        <f t="shared" si="56"/>
        <v>0</v>
      </c>
      <c r="BH231" s="148">
        <f t="shared" si="57"/>
        <v>0</v>
      </c>
      <c r="BI231" s="148">
        <f t="shared" si="58"/>
        <v>0</v>
      </c>
      <c r="BJ231" s="14" t="s">
        <v>146</v>
      </c>
      <c r="BK231" s="148">
        <f t="shared" si="59"/>
        <v>0</v>
      </c>
      <c r="BL231" s="14" t="s">
        <v>145</v>
      </c>
      <c r="BM231" s="147" t="s">
        <v>479</v>
      </c>
    </row>
    <row r="232" spans="1:65" s="2" customFormat="1" ht="36">
      <c r="A232" s="26"/>
      <c r="B232" s="135"/>
      <c r="C232" s="136" t="s">
        <v>480</v>
      </c>
      <c r="D232" s="136" t="s">
        <v>141</v>
      </c>
      <c r="E232" s="137" t="s">
        <v>481</v>
      </c>
      <c r="F232" s="138" t="s">
        <v>482</v>
      </c>
      <c r="G232" s="139" t="s">
        <v>144</v>
      </c>
      <c r="H232" s="140">
        <v>13</v>
      </c>
      <c r="I232" s="141"/>
      <c r="J232" s="141">
        <f t="shared" si="50"/>
        <v>0</v>
      </c>
      <c r="K232" s="142"/>
      <c r="L232" s="27"/>
      <c r="M232" s="143" t="s">
        <v>1</v>
      </c>
      <c r="N232" s="144" t="s">
        <v>38</v>
      </c>
      <c r="O232" s="145">
        <v>1.0142</v>
      </c>
      <c r="P232" s="145">
        <f t="shared" si="51"/>
        <v>13.1846</v>
      </c>
      <c r="Q232" s="145">
        <v>3.9780000000000003E-2</v>
      </c>
      <c r="R232" s="145">
        <f t="shared" si="52"/>
        <v>0.51714000000000004</v>
      </c>
      <c r="S232" s="145">
        <v>0</v>
      </c>
      <c r="T232" s="146">
        <f t="shared" si="5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7" t="s">
        <v>145</v>
      </c>
      <c r="AT232" s="147" t="s">
        <v>141</v>
      </c>
      <c r="AU232" s="147" t="s">
        <v>146</v>
      </c>
      <c r="AY232" s="14" t="s">
        <v>139</v>
      </c>
      <c r="BE232" s="148">
        <f t="shared" si="54"/>
        <v>0</v>
      </c>
      <c r="BF232" s="148">
        <f t="shared" si="55"/>
        <v>0</v>
      </c>
      <c r="BG232" s="148">
        <f t="shared" si="56"/>
        <v>0</v>
      </c>
      <c r="BH232" s="148">
        <f t="shared" si="57"/>
        <v>0</v>
      </c>
      <c r="BI232" s="148">
        <f t="shared" si="58"/>
        <v>0</v>
      </c>
      <c r="BJ232" s="14" t="s">
        <v>146</v>
      </c>
      <c r="BK232" s="148">
        <f t="shared" si="59"/>
        <v>0</v>
      </c>
      <c r="BL232" s="14" t="s">
        <v>145</v>
      </c>
      <c r="BM232" s="147" t="s">
        <v>483</v>
      </c>
    </row>
    <row r="233" spans="1:65" s="2" customFormat="1" ht="24">
      <c r="A233" s="26"/>
      <c r="B233" s="135"/>
      <c r="C233" s="136" t="s">
        <v>484</v>
      </c>
      <c r="D233" s="136" t="s">
        <v>141</v>
      </c>
      <c r="E233" s="137" t="s">
        <v>485</v>
      </c>
      <c r="F233" s="138" t="s">
        <v>486</v>
      </c>
      <c r="G233" s="139" t="s">
        <v>144</v>
      </c>
      <c r="H233" s="140">
        <v>19.079999999999998</v>
      </c>
      <c r="I233" s="141"/>
      <c r="J233" s="141">
        <f t="shared" si="50"/>
        <v>0</v>
      </c>
      <c r="K233" s="142"/>
      <c r="L233" s="27"/>
      <c r="M233" s="143" t="s">
        <v>1</v>
      </c>
      <c r="N233" s="144" t="s">
        <v>38</v>
      </c>
      <c r="O233" s="145">
        <v>1.3290200000000001</v>
      </c>
      <c r="P233" s="145">
        <f t="shared" si="51"/>
        <v>25.357700000000001</v>
      </c>
      <c r="Q233" s="145">
        <v>1.8679999999999999E-2</v>
      </c>
      <c r="R233" s="145">
        <f t="shared" si="52"/>
        <v>0.35641</v>
      </c>
      <c r="S233" s="145">
        <v>0</v>
      </c>
      <c r="T233" s="146">
        <f t="shared" si="5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7" t="s">
        <v>145</v>
      </c>
      <c r="AT233" s="147" t="s">
        <v>141</v>
      </c>
      <c r="AU233" s="147" t="s">
        <v>146</v>
      </c>
      <c r="AY233" s="14" t="s">
        <v>139</v>
      </c>
      <c r="BE233" s="148">
        <f t="shared" si="54"/>
        <v>0</v>
      </c>
      <c r="BF233" s="148">
        <f t="shared" si="55"/>
        <v>0</v>
      </c>
      <c r="BG233" s="148">
        <f t="shared" si="56"/>
        <v>0</v>
      </c>
      <c r="BH233" s="148">
        <f t="shared" si="57"/>
        <v>0</v>
      </c>
      <c r="BI233" s="148">
        <f t="shared" si="58"/>
        <v>0</v>
      </c>
      <c r="BJ233" s="14" t="s">
        <v>146</v>
      </c>
      <c r="BK233" s="148">
        <f t="shared" si="59"/>
        <v>0</v>
      </c>
      <c r="BL233" s="14" t="s">
        <v>145</v>
      </c>
      <c r="BM233" s="147" t="s">
        <v>487</v>
      </c>
    </row>
    <row r="234" spans="1:65" s="2" customFormat="1" ht="36">
      <c r="A234" s="26"/>
      <c r="B234" s="135"/>
      <c r="C234" s="136" t="s">
        <v>488</v>
      </c>
      <c r="D234" s="136" t="s">
        <v>141</v>
      </c>
      <c r="E234" s="137" t="s">
        <v>489</v>
      </c>
      <c r="F234" s="138" t="s">
        <v>490</v>
      </c>
      <c r="G234" s="139" t="s">
        <v>144</v>
      </c>
      <c r="H234" s="140">
        <v>324.5</v>
      </c>
      <c r="I234" s="141"/>
      <c r="J234" s="141">
        <f t="shared" si="50"/>
        <v>0</v>
      </c>
      <c r="K234" s="142"/>
      <c r="L234" s="27"/>
      <c r="M234" s="143" t="s">
        <v>1</v>
      </c>
      <c r="N234" s="144" t="s">
        <v>38</v>
      </c>
      <c r="O234" s="145">
        <v>0.56499999999999995</v>
      </c>
      <c r="P234" s="145">
        <f t="shared" si="51"/>
        <v>183.3425</v>
      </c>
      <c r="Q234" s="145">
        <v>0.10042</v>
      </c>
      <c r="R234" s="145">
        <f t="shared" si="52"/>
        <v>32.586289999999998</v>
      </c>
      <c r="S234" s="145">
        <v>0</v>
      </c>
      <c r="T234" s="146">
        <f t="shared" si="5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7" t="s">
        <v>145</v>
      </c>
      <c r="AT234" s="147" t="s">
        <v>141</v>
      </c>
      <c r="AU234" s="147" t="s">
        <v>146</v>
      </c>
      <c r="AY234" s="14" t="s">
        <v>139</v>
      </c>
      <c r="BE234" s="148">
        <f t="shared" si="54"/>
        <v>0</v>
      </c>
      <c r="BF234" s="148">
        <f t="shared" si="55"/>
        <v>0</v>
      </c>
      <c r="BG234" s="148">
        <f t="shared" si="56"/>
        <v>0</v>
      </c>
      <c r="BH234" s="148">
        <f t="shared" si="57"/>
        <v>0</v>
      </c>
      <c r="BI234" s="148">
        <f t="shared" si="58"/>
        <v>0</v>
      </c>
      <c r="BJ234" s="14" t="s">
        <v>146</v>
      </c>
      <c r="BK234" s="148">
        <f t="shared" si="59"/>
        <v>0</v>
      </c>
      <c r="BL234" s="14" t="s">
        <v>145</v>
      </c>
      <c r="BM234" s="147" t="s">
        <v>491</v>
      </c>
    </row>
    <row r="235" spans="1:65" s="2" customFormat="1" ht="24">
      <c r="A235" s="26"/>
      <c r="B235" s="135"/>
      <c r="C235" s="136" t="s">
        <v>492</v>
      </c>
      <c r="D235" s="136" t="s">
        <v>141</v>
      </c>
      <c r="E235" s="137" t="s">
        <v>493</v>
      </c>
      <c r="F235" s="138" t="s">
        <v>494</v>
      </c>
      <c r="G235" s="139" t="s">
        <v>278</v>
      </c>
      <c r="H235" s="140">
        <v>11</v>
      </c>
      <c r="I235" s="141"/>
      <c r="J235" s="141">
        <f t="shared" si="50"/>
        <v>0</v>
      </c>
      <c r="K235" s="142"/>
      <c r="L235" s="27"/>
      <c r="M235" s="143" t="s">
        <v>1</v>
      </c>
      <c r="N235" s="144" t="s">
        <v>38</v>
      </c>
      <c r="O235" s="145">
        <v>3.0472899999999998</v>
      </c>
      <c r="P235" s="145">
        <f t="shared" si="51"/>
        <v>33.520189999999999</v>
      </c>
      <c r="Q235" s="145">
        <v>1.7500000000000002E-2</v>
      </c>
      <c r="R235" s="145">
        <f t="shared" si="52"/>
        <v>0.1925</v>
      </c>
      <c r="S235" s="145">
        <v>0</v>
      </c>
      <c r="T235" s="146">
        <f t="shared" si="5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7" t="s">
        <v>145</v>
      </c>
      <c r="AT235" s="147" t="s">
        <v>141</v>
      </c>
      <c r="AU235" s="147" t="s">
        <v>146</v>
      </c>
      <c r="AY235" s="14" t="s">
        <v>139</v>
      </c>
      <c r="BE235" s="148">
        <f t="shared" si="54"/>
        <v>0</v>
      </c>
      <c r="BF235" s="148">
        <f t="shared" si="55"/>
        <v>0</v>
      </c>
      <c r="BG235" s="148">
        <f t="shared" si="56"/>
        <v>0</v>
      </c>
      <c r="BH235" s="148">
        <f t="shared" si="57"/>
        <v>0</v>
      </c>
      <c r="BI235" s="148">
        <f t="shared" si="58"/>
        <v>0</v>
      </c>
      <c r="BJ235" s="14" t="s">
        <v>146</v>
      </c>
      <c r="BK235" s="148">
        <f t="shared" si="59"/>
        <v>0</v>
      </c>
      <c r="BL235" s="14" t="s">
        <v>145</v>
      </c>
      <c r="BM235" s="147" t="s">
        <v>495</v>
      </c>
    </row>
    <row r="236" spans="1:65" s="2" customFormat="1" ht="16.5" customHeight="1">
      <c r="A236" s="26"/>
      <c r="B236" s="135"/>
      <c r="C236" s="149" t="s">
        <v>496</v>
      </c>
      <c r="D236" s="149" t="s">
        <v>209</v>
      </c>
      <c r="E236" s="150" t="s">
        <v>497</v>
      </c>
      <c r="F236" s="151" t="s">
        <v>498</v>
      </c>
      <c r="G236" s="152" t="s">
        <v>278</v>
      </c>
      <c r="H236" s="153">
        <v>4</v>
      </c>
      <c r="I236" s="154"/>
      <c r="J236" s="154">
        <f t="shared" si="50"/>
        <v>0</v>
      </c>
      <c r="K236" s="155"/>
      <c r="L236" s="156"/>
      <c r="M236" s="157" t="s">
        <v>1</v>
      </c>
      <c r="N236" s="158" t="s">
        <v>38</v>
      </c>
      <c r="O236" s="145">
        <v>0</v>
      </c>
      <c r="P236" s="145">
        <f t="shared" si="51"/>
        <v>0</v>
      </c>
      <c r="Q236" s="145">
        <v>1.37E-2</v>
      </c>
      <c r="R236" s="145">
        <f t="shared" si="52"/>
        <v>5.4800000000000001E-2</v>
      </c>
      <c r="S236" s="145">
        <v>0</v>
      </c>
      <c r="T236" s="146">
        <f t="shared" si="5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7" t="s">
        <v>172</v>
      </c>
      <c r="AT236" s="147" t="s">
        <v>209</v>
      </c>
      <c r="AU236" s="147" t="s">
        <v>146</v>
      </c>
      <c r="AY236" s="14" t="s">
        <v>139</v>
      </c>
      <c r="BE236" s="148">
        <f t="shared" si="54"/>
        <v>0</v>
      </c>
      <c r="BF236" s="148">
        <f t="shared" si="55"/>
        <v>0</v>
      </c>
      <c r="BG236" s="148">
        <f t="shared" si="56"/>
        <v>0</v>
      </c>
      <c r="BH236" s="148">
        <f t="shared" si="57"/>
        <v>0</v>
      </c>
      <c r="BI236" s="148">
        <f t="shared" si="58"/>
        <v>0</v>
      </c>
      <c r="BJ236" s="14" t="s">
        <v>146</v>
      </c>
      <c r="BK236" s="148">
        <f t="shared" si="59"/>
        <v>0</v>
      </c>
      <c r="BL236" s="14" t="s">
        <v>145</v>
      </c>
      <c r="BM236" s="147" t="s">
        <v>499</v>
      </c>
    </row>
    <row r="237" spans="1:65" s="2" customFormat="1" ht="16.5" customHeight="1">
      <c r="A237" s="26"/>
      <c r="B237" s="135"/>
      <c r="C237" s="149" t="s">
        <v>500</v>
      </c>
      <c r="D237" s="149" t="s">
        <v>209</v>
      </c>
      <c r="E237" s="150" t="s">
        <v>501</v>
      </c>
      <c r="F237" s="151" t="s">
        <v>502</v>
      </c>
      <c r="G237" s="152" t="s">
        <v>278</v>
      </c>
      <c r="H237" s="153">
        <v>1</v>
      </c>
      <c r="I237" s="154"/>
      <c r="J237" s="154">
        <f t="shared" si="50"/>
        <v>0</v>
      </c>
      <c r="K237" s="155"/>
      <c r="L237" s="156"/>
      <c r="M237" s="157" t="s">
        <v>1</v>
      </c>
      <c r="N237" s="158" t="s">
        <v>38</v>
      </c>
      <c r="O237" s="145">
        <v>0</v>
      </c>
      <c r="P237" s="145">
        <f t="shared" si="51"/>
        <v>0</v>
      </c>
      <c r="Q237" s="145">
        <v>1.4E-2</v>
      </c>
      <c r="R237" s="145">
        <f t="shared" si="52"/>
        <v>1.4E-2</v>
      </c>
      <c r="S237" s="145">
        <v>0</v>
      </c>
      <c r="T237" s="146">
        <f t="shared" si="5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7" t="s">
        <v>172</v>
      </c>
      <c r="AT237" s="147" t="s">
        <v>209</v>
      </c>
      <c r="AU237" s="147" t="s">
        <v>146</v>
      </c>
      <c r="AY237" s="14" t="s">
        <v>139</v>
      </c>
      <c r="BE237" s="148">
        <f t="shared" si="54"/>
        <v>0</v>
      </c>
      <c r="BF237" s="148">
        <f t="shared" si="55"/>
        <v>0</v>
      </c>
      <c r="BG237" s="148">
        <f t="shared" si="56"/>
        <v>0</v>
      </c>
      <c r="BH237" s="148">
        <f t="shared" si="57"/>
        <v>0</v>
      </c>
      <c r="BI237" s="148">
        <f t="shared" si="58"/>
        <v>0</v>
      </c>
      <c r="BJ237" s="14" t="s">
        <v>146</v>
      </c>
      <c r="BK237" s="148">
        <f t="shared" si="59"/>
        <v>0</v>
      </c>
      <c r="BL237" s="14" t="s">
        <v>145</v>
      </c>
      <c r="BM237" s="147" t="s">
        <v>503</v>
      </c>
    </row>
    <row r="238" spans="1:65" s="2" customFormat="1" ht="16.5" customHeight="1">
      <c r="A238" s="26"/>
      <c r="B238" s="135"/>
      <c r="C238" s="149" t="s">
        <v>504</v>
      </c>
      <c r="D238" s="149" t="s">
        <v>209</v>
      </c>
      <c r="E238" s="150" t="s">
        <v>505</v>
      </c>
      <c r="F238" s="151" t="s">
        <v>506</v>
      </c>
      <c r="G238" s="152" t="s">
        <v>278</v>
      </c>
      <c r="H238" s="153">
        <v>3</v>
      </c>
      <c r="I238" s="154"/>
      <c r="J238" s="154">
        <f t="shared" si="50"/>
        <v>0</v>
      </c>
      <c r="K238" s="155"/>
      <c r="L238" s="156"/>
      <c r="M238" s="157" t="s">
        <v>1</v>
      </c>
      <c r="N238" s="158" t="s">
        <v>38</v>
      </c>
      <c r="O238" s="145">
        <v>0</v>
      </c>
      <c r="P238" s="145">
        <f t="shared" si="51"/>
        <v>0</v>
      </c>
      <c r="Q238" s="145">
        <v>1.43E-2</v>
      </c>
      <c r="R238" s="145">
        <f t="shared" si="52"/>
        <v>4.2900000000000001E-2</v>
      </c>
      <c r="S238" s="145">
        <v>0</v>
      </c>
      <c r="T238" s="146">
        <f t="shared" si="5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7" t="s">
        <v>172</v>
      </c>
      <c r="AT238" s="147" t="s">
        <v>209</v>
      </c>
      <c r="AU238" s="147" t="s">
        <v>146</v>
      </c>
      <c r="AY238" s="14" t="s">
        <v>139</v>
      </c>
      <c r="BE238" s="148">
        <f t="shared" si="54"/>
        <v>0</v>
      </c>
      <c r="BF238" s="148">
        <f t="shared" si="55"/>
        <v>0</v>
      </c>
      <c r="BG238" s="148">
        <f t="shared" si="56"/>
        <v>0</v>
      </c>
      <c r="BH238" s="148">
        <f t="shared" si="57"/>
        <v>0</v>
      </c>
      <c r="BI238" s="148">
        <f t="shared" si="58"/>
        <v>0</v>
      </c>
      <c r="BJ238" s="14" t="s">
        <v>146</v>
      </c>
      <c r="BK238" s="148">
        <f t="shared" si="59"/>
        <v>0</v>
      </c>
      <c r="BL238" s="14" t="s">
        <v>145</v>
      </c>
      <c r="BM238" s="147" t="s">
        <v>507</v>
      </c>
    </row>
    <row r="239" spans="1:65" s="2" customFormat="1" ht="16.5" customHeight="1">
      <c r="A239" s="26"/>
      <c r="B239" s="135"/>
      <c r="C239" s="149" t="s">
        <v>508</v>
      </c>
      <c r="D239" s="149" t="s">
        <v>209</v>
      </c>
      <c r="E239" s="150" t="s">
        <v>509</v>
      </c>
      <c r="F239" s="151" t="s">
        <v>510</v>
      </c>
      <c r="G239" s="152" t="s">
        <v>278</v>
      </c>
      <c r="H239" s="153">
        <v>2</v>
      </c>
      <c r="I239" s="154"/>
      <c r="J239" s="154">
        <f t="shared" si="50"/>
        <v>0</v>
      </c>
      <c r="K239" s="155"/>
      <c r="L239" s="156"/>
      <c r="M239" s="157" t="s">
        <v>1</v>
      </c>
      <c r="N239" s="158" t="s">
        <v>38</v>
      </c>
      <c r="O239" s="145">
        <v>0</v>
      </c>
      <c r="P239" s="145">
        <f t="shared" si="51"/>
        <v>0</v>
      </c>
      <c r="Q239" s="145">
        <v>1.46E-2</v>
      </c>
      <c r="R239" s="145">
        <f t="shared" si="52"/>
        <v>2.92E-2</v>
      </c>
      <c r="S239" s="145">
        <v>0</v>
      </c>
      <c r="T239" s="146">
        <f t="shared" si="5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7" t="s">
        <v>172</v>
      </c>
      <c r="AT239" s="147" t="s">
        <v>209</v>
      </c>
      <c r="AU239" s="147" t="s">
        <v>146</v>
      </c>
      <c r="AY239" s="14" t="s">
        <v>139</v>
      </c>
      <c r="BE239" s="148">
        <f t="shared" si="54"/>
        <v>0</v>
      </c>
      <c r="BF239" s="148">
        <f t="shared" si="55"/>
        <v>0</v>
      </c>
      <c r="BG239" s="148">
        <f t="shared" si="56"/>
        <v>0</v>
      </c>
      <c r="BH239" s="148">
        <f t="shared" si="57"/>
        <v>0</v>
      </c>
      <c r="BI239" s="148">
        <f t="shared" si="58"/>
        <v>0</v>
      </c>
      <c r="BJ239" s="14" t="s">
        <v>146</v>
      </c>
      <c r="BK239" s="148">
        <f t="shared" si="59"/>
        <v>0</v>
      </c>
      <c r="BL239" s="14" t="s">
        <v>145</v>
      </c>
      <c r="BM239" s="147" t="s">
        <v>511</v>
      </c>
    </row>
    <row r="240" spans="1:65" s="2" customFormat="1" ht="21.75" customHeight="1">
      <c r="A240" s="26"/>
      <c r="B240" s="135"/>
      <c r="C240" s="149" t="s">
        <v>512</v>
      </c>
      <c r="D240" s="149" t="s">
        <v>209</v>
      </c>
      <c r="E240" s="150" t="s">
        <v>513</v>
      </c>
      <c r="F240" s="151" t="s">
        <v>514</v>
      </c>
      <c r="G240" s="152" t="s">
        <v>278</v>
      </c>
      <c r="H240" s="153">
        <v>1</v>
      </c>
      <c r="I240" s="154"/>
      <c r="J240" s="154">
        <f t="shared" si="50"/>
        <v>0</v>
      </c>
      <c r="K240" s="155"/>
      <c r="L240" s="156"/>
      <c r="M240" s="157" t="s">
        <v>1</v>
      </c>
      <c r="N240" s="158" t="s">
        <v>38</v>
      </c>
      <c r="O240" s="145">
        <v>0</v>
      </c>
      <c r="P240" s="145">
        <f t="shared" si="51"/>
        <v>0</v>
      </c>
      <c r="Q240" s="145">
        <v>1.4999999999999999E-2</v>
      </c>
      <c r="R240" s="145">
        <f t="shared" si="52"/>
        <v>1.4999999999999999E-2</v>
      </c>
      <c r="S240" s="145">
        <v>0</v>
      </c>
      <c r="T240" s="146">
        <f t="shared" si="5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7" t="s">
        <v>172</v>
      </c>
      <c r="AT240" s="147" t="s">
        <v>209</v>
      </c>
      <c r="AU240" s="147" t="s">
        <v>146</v>
      </c>
      <c r="AY240" s="14" t="s">
        <v>139</v>
      </c>
      <c r="BE240" s="148">
        <f t="shared" si="54"/>
        <v>0</v>
      </c>
      <c r="BF240" s="148">
        <f t="shared" si="55"/>
        <v>0</v>
      </c>
      <c r="BG240" s="148">
        <f t="shared" si="56"/>
        <v>0</v>
      </c>
      <c r="BH240" s="148">
        <f t="shared" si="57"/>
        <v>0</v>
      </c>
      <c r="BI240" s="148">
        <f t="shared" si="58"/>
        <v>0</v>
      </c>
      <c r="BJ240" s="14" t="s">
        <v>146</v>
      </c>
      <c r="BK240" s="148">
        <f t="shared" si="59"/>
        <v>0</v>
      </c>
      <c r="BL240" s="14" t="s">
        <v>145</v>
      </c>
      <c r="BM240" s="147" t="s">
        <v>515</v>
      </c>
    </row>
    <row r="241" spans="1:65" s="2" customFormat="1" ht="24">
      <c r="A241" s="26"/>
      <c r="B241" s="135"/>
      <c r="C241" s="136" t="s">
        <v>516</v>
      </c>
      <c r="D241" s="136" t="s">
        <v>141</v>
      </c>
      <c r="E241" s="137" t="s">
        <v>517</v>
      </c>
      <c r="F241" s="138" t="s">
        <v>518</v>
      </c>
      <c r="G241" s="139" t="s">
        <v>278</v>
      </c>
      <c r="H241" s="140">
        <v>3</v>
      </c>
      <c r="I241" s="141"/>
      <c r="J241" s="141">
        <f t="shared" si="50"/>
        <v>0</v>
      </c>
      <c r="K241" s="142"/>
      <c r="L241" s="27"/>
      <c r="M241" s="143" t="s">
        <v>1</v>
      </c>
      <c r="N241" s="144" t="s">
        <v>38</v>
      </c>
      <c r="O241" s="145">
        <v>3.8545199999999999</v>
      </c>
      <c r="P241" s="145">
        <f t="shared" si="51"/>
        <v>11.563560000000001</v>
      </c>
      <c r="Q241" s="145">
        <v>3.4770000000000002E-2</v>
      </c>
      <c r="R241" s="145">
        <f t="shared" si="52"/>
        <v>0.10431</v>
      </c>
      <c r="S241" s="145">
        <v>0</v>
      </c>
      <c r="T241" s="146">
        <f t="shared" si="5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7" t="s">
        <v>145</v>
      </c>
      <c r="AT241" s="147" t="s">
        <v>141</v>
      </c>
      <c r="AU241" s="147" t="s">
        <v>146</v>
      </c>
      <c r="AY241" s="14" t="s">
        <v>139</v>
      </c>
      <c r="BE241" s="148">
        <f t="shared" si="54"/>
        <v>0</v>
      </c>
      <c r="BF241" s="148">
        <f t="shared" si="55"/>
        <v>0</v>
      </c>
      <c r="BG241" s="148">
        <f t="shared" si="56"/>
        <v>0</v>
      </c>
      <c r="BH241" s="148">
        <f t="shared" si="57"/>
        <v>0</v>
      </c>
      <c r="BI241" s="148">
        <f t="shared" si="58"/>
        <v>0</v>
      </c>
      <c r="BJ241" s="14" t="s">
        <v>146</v>
      </c>
      <c r="BK241" s="148">
        <f t="shared" si="59"/>
        <v>0</v>
      </c>
      <c r="BL241" s="14" t="s">
        <v>145</v>
      </c>
      <c r="BM241" s="147" t="s">
        <v>519</v>
      </c>
    </row>
    <row r="242" spans="1:65" s="2" customFormat="1" ht="24">
      <c r="A242" s="26"/>
      <c r="B242" s="135"/>
      <c r="C242" s="149" t="s">
        <v>520</v>
      </c>
      <c r="D242" s="149" t="s">
        <v>209</v>
      </c>
      <c r="E242" s="150" t="s">
        <v>521</v>
      </c>
      <c r="F242" s="151" t="s">
        <v>522</v>
      </c>
      <c r="G242" s="152" t="s">
        <v>278</v>
      </c>
      <c r="H242" s="153">
        <v>3</v>
      </c>
      <c r="I242" s="154"/>
      <c r="J242" s="154">
        <f t="shared" si="50"/>
        <v>0</v>
      </c>
      <c r="K242" s="155"/>
      <c r="L242" s="156"/>
      <c r="M242" s="157" t="s">
        <v>1</v>
      </c>
      <c r="N242" s="158" t="s">
        <v>38</v>
      </c>
      <c r="O242" s="145">
        <v>0</v>
      </c>
      <c r="P242" s="145">
        <f t="shared" si="51"/>
        <v>0</v>
      </c>
      <c r="Q242" s="145">
        <v>0.02</v>
      </c>
      <c r="R242" s="145">
        <f t="shared" si="52"/>
        <v>0.06</v>
      </c>
      <c r="S242" s="145">
        <v>0</v>
      </c>
      <c r="T242" s="146">
        <f t="shared" si="5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7" t="s">
        <v>172</v>
      </c>
      <c r="AT242" s="147" t="s">
        <v>209</v>
      </c>
      <c r="AU242" s="147" t="s">
        <v>146</v>
      </c>
      <c r="AY242" s="14" t="s">
        <v>139</v>
      </c>
      <c r="BE242" s="148">
        <f t="shared" si="54"/>
        <v>0</v>
      </c>
      <c r="BF242" s="148">
        <f t="shared" si="55"/>
        <v>0</v>
      </c>
      <c r="BG242" s="148">
        <f t="shared" si="56"/>
        <v>0</v>
      </c>
      <c r="BH242" s="148">
        <f t="shared" si="57"/>
        <v>0</v>
      </c>
      <c r="BI242" s="148">
        <f t="shared" si="58"/>
        <v>0</v>
      </c>
      <c r="BJ242" s="14" t="s">
        <v>146</v>
      </c>
      <c r="BK242" s="148">
        <f t="shared" si="59"/>
        <v>0</v>
      </c>
      <c r="BL242" s="14" t="s">
        <v>145</v>
      </c>
      <c r="BM242" s="147" t="s">
        <v>523</v>
      </c>
    </row>
    <row r="243" spans="1:65" s="2" customFormat="1" ht="24">
      <c r="A243" s="26"/>
      <c r="B243" s="135"/>
      <c r="C243" s="136" t="s">
        <v>524</v>
      </c>
      <c r="D243" s="136" t="s">
        <v>141</v>
      </c>
      <c r="E243" s="137" t="s">
        <v>525</v>
      </c>
      <c r="F243" s="138" t="s">
        <v>526</v>
      </c>
      <c r="G243" s="139" t="s">
        <v>154</v>
      </c>
      <c r="H243" s="140">
        <v>39.6</v>
      </c>
      <c r="I243" s="141"/>
      <c r="J243" s="141">
        <f t="shared" si="50"/>
        <v>0</v>
      </c>
      <c r="K243" s="142"/>
      <c r="L243" s="27"/>
      <c r="M243" s="143" t="s">
        <v>1</v>
      </c>
      <c r="N243" s="144" t="s">
        <v>38</v>
      </c>
      <c r="O243" s="145">
        <v>0.38118000000000002</v>
      </c>
      <c r="P243" s="145">
        <f t="shared" si="51"/>
        <v>15.09473</v>
      </c>
      <c r="Q243" s="145">
        <v>7.9399999999999991E-3</v>
      </c>
      <c r="R243" s="145">
        <f t="shared" si="52"/>
        <v>0.31441999999999998</v>
      </c>
      <c r="S243" s="145">
        <v>0</v>
      </c>
      <c r="T243" s="146">
        <f t="shared" si="5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7" t="s">
        <v>145</v>
      </c>
      <c r="AT243" s="147" t="s">
        <v>141</v>
      </c>
      <c r="AU243" s="147" t="s">
        <v>146</v>
      </c>
      <c r="AY243" s="14" t="s">
        <v>139</v>
      </c>
      <c r="BE243" s="148">
        <f t="shared" si="54"/>
        <v>0</v>
      </c>
      <c r="BF243" s="148">
        <f t="shared" si="55"/>
        <v>0</v>
      </c>
      <c r="BG243" s="148">
        <f t="shared" si="56"/>
        <v>0</v>
      </c>
      <c r="BH243" s="148">
        <f t="shared" si="57"/>
        <v>0</v>
      </c>
      <c r="BI243" s="148">
        <f t="shared" si="58"/>
        <v>0</v>
      </c>
      <c r="BJ243" s="14" t="s">
        <v>146</v>
      </c>
      <c r="BK243" s="148">
        <f t="shared" si="59"/>
        <v>0</v>
      </c>
      <c r="BL243" s="14" t="s">
        <v>145</v>
      </c>
      <c r="BM243" s="147" t="s">
        <v>527</v>
      </c>
    </row>
    <row r="244" spans="1:65" s="2" customFormat="1" ht="24">
      <c r="A244" s="26"/>
      <c r="B244" s="135"/>
      <c r="C244" s="149" t="s">
        <v>528</v>
      </c>
      <c r="D244" s="149" t="s">
        <v>209</v>
      </c>
      <c r="E244" s="150" t="s">
        <v>529</v>
      </c>
      <c r="F244" s="151" t="s">
        <v>530</v>
      </c>
      <c r="G244" s="152" t="s">
        <v>154</v>
      </c>
      <c r="H244" s="153">
        <v>40</v>
      </c>
      <c r="I244" s="154"/>
      <c r="J244" s="154">
        <f t="shared" si="50"/>
        <v>0</v>
      </c>
      <c r="K244" s="155"/>
      <c r="L244" s="156"/>
      <c r="M244" s="157" t="s">
        <v>1</v>
      </c>
      <c r="N244" s="158" t="s">
        <v>38</v>
      </c>
      <c r="O244" s="145">
        <v>0</v>
      </c>
      <c r="P244" s="145">
        <f t="shared" si="51"/>
        <v>0</v>
      </c>
      <c r="Q244" s="145">
        <v>9.7999999999999997E-4</v>
      </c>
      <c r="R244" s="145">
        <f t="shared" si="52"/>
        <v>3.9199999999999999E-2</v>
      </c>
      <c r="S244" s="145">
        <v>0</v>
      </c>
      <c r="T244" s="146">
        <f t="shared" si="5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7" t="s">
        <v>172</v>
      </c>
      <c r="AT244" s="147" t="s">
        <v>209</v>
      </c>
      <c r="AU244" s="147" t="s">
        <v>146</v>
      </c>
      <c r="AY244" s="14" t="s">
        <v>139</v>
      </c>
      <c r="BE244" s="148">
        <f t="shared" si="54"/>
        <v>0</v>
      </c>
      <c r="BF244" s="148">
        <f t="shared" si="55"/>
        <v>0</v>
      </c>
      <c r="BG244" s="148">
        <f t="shared" si="56"/>
        <v>0</v>
      </c>
      <c r="BH244" s="148">
        <f t="shared" si="57"/>
        <v>0</v>
      </c>
      <c r="BI244" s="148">
        <f t="shared" si="58"/>
        <v>0</v>
      </c>
      <c r="BJ244" s="14" t="s">
        <v>146</v>
      </c>
      <c r="BK244" s="148">
        <f t="shared" si="59"/>
        <v>0</v>
      </c>
      <c r="BL244" s="14" t="s">
        <v>145</v>
      </c>
      <c r="BM244" s="147" t="s">
        <v>531</v>
      </c>
    </row>
    <row r="245" spans="1:65" s="12" customFormat="1" ht="22.9" customHeight="1">
      <c r="B245" s="123"/>
      <c r="D245" s="124" t="s">
        <v>71</v>
      </c>
      <c r="E245" s="133" t="s">
        <v>176</v>
      </c>
      <c r="F245" s="133" t="s">
        <v>532</v>
      </c>
      <c r="I245" s="214"/>
      <c r="J245" s="134">
        <f>BK245</f>
        <v>0</v>
      </c>
      <c r="L245" s="123"/>
      <c r="M245" s="127"/>
      <c r="N245" s="128"/>
      <c r="O245" s="128"/>
      <c r="P245" s="129">
        <f>SUM(P246:P267)</f>
        <v>539.57932000000005</v>
      </c>
      <c r="Q245" s="128"/>
      <c r="R245" s="129">
        <f>SUM(R246:R267)</f>
        <v>29.811499999999999</v>
      </c>
      <c r="S245" s="128"/>
      <c r="T245" s="130">
        <f>SUM(T246:T267)</f>
        <v>24.63015</v>
      </c>
      <c r="AR245" s="124" t="s">
        <v>80</v>
      </c>
      <c r="AT245" s="131" t="s">
        <v>71</v>
      </c>
      <c r="AU245" s="131" t="s">
        <v>80</v>
      </c>
      <c r="AY245" s="124" t="s">
        <v>139</v>
      </c>
      <c r="BK245" s="132">
        <f>SUM(BK246:BK267)</f>
        <v>0</v>
      </c>
    </row>
    <row r="246" spans="1:65" s="2" customFormat="1" ht="36">
      <c r="A246" s="26"/>
      <c r="B246" s="135"/>
      <c r="C246" s="136" t="s">
        <v>533</v>
      </c>
      <c r="D246" s="136" t="s">
        <v>141</v>
      </c>
      <c r="E246" s="137" t="s">
        <v>534</v>
      </c>
      <c r="F246" s="138" t="s">
        <v>535</v>
      </c>
      <c r="G246" s="139" t="s">
        <v>154</v>
      </c>
      <c r="H246" s="140">
        <v>68</v>
      </c>
      <c r="I246" s="141"/>
      <c r="J246" s="141">
        <f t="shared" ref="J246:J267" si="60">ROUND(I246*H246,2)</f>
        <v>0</v>
      </c>
      <c r="K246" s="142"/>
      <c r="L246" s="27"/>
      <c r="M246" s="143" t="s">
        <v>1</v>
      </c>
      <c r="N246" s="144" t="s">
        <v>38</v>
      </c>
      <c r="O246" s="145">
        <v>0.13200000000000001</v>
      </c>
      <c r="P246" s="145">
        <f t="shared" ref="P246:P267" si="61">O246*H246</f>
        <v>8.9760000000000009</v>
      </c>
      <c r="Q246" s="145">
        <v>9.8530000000000006E-2</v>
      </c>
      <c r="R246" s="145">
        <f t="shared" ref="R246:R267" si="62">Q246*H246</f>
        <v>6.7000400000000004</v>
      </c>
      <c r="S246" s="145">
        <v>0</v>
      </c>
      <c r="T246" s="146">
        <f t="shared" ref="T246:T267" si="63"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7" t="s">
        <v>145</v>
      </c>
      <c r="AT246" s="147" t="s">
        <v>141</v>
      </c>
      <c r="AU246" s="147" t="s">
        <v>146</v>
      </c>
      <c r="AY246" s="14" t="s">
        <v>139</v>
      </c>
      <c r="BE246" s="148">
        <f t="shared" ref="BE246:BE267" si="64">IF(N246="základná",J246,0)</f>
        <v>0</v>
      </c>
      <c r="BF246" s="148">
        <f t="shared" ref="BF246:BF267" si="65">IF(N246="znížená",J246,0)</f>
        <v>0</v>
      </c>
      <c r="BG246" s="148">
        <f t="shared" ref="BG246:BG267" si="66">IF(N246="zákl. prenesená",J246,0)</f>
        <v>0</v>
      </c>
      <c r="BH246" s="148">
        <f t="shared" ref="BH246:BH267" si="67">IF(N246="zníž. prenesená",J246,0)</f>
        <v>0</v>
      </c>
      <c r="BI246" s="148">
        <f t="shared" ref="BI246:BI267" si="68">IF(N246="nulová",J246,0)</f>
        <v>0</v>
      </c>
      <c r="BJ246" s="14" t="s">
        <v>146</v>
      </c>
      <c r="BK246" s="148">
        <f t="shared" ref="BK246:BK267" si="69">ROUND(I246*H246,2)</f>
        <v>0</v>
      </c>
      <c r="BL246" s="14" t="s">
        <v>145</v>
      </c>
      <c r="BM246" s="147" t="s">
        <v>536</v>
      </c>
    </row>
    <row r="247" spans="1:65" s="2" customFormat="1" ht="16.5" customHeight="1">
      <c r="A247" s="26"/>
      <c r="B247" s="135"/>
      <c r="C247" s="149" t="s">
        <v>537</v>
      </c>
      <c r="D247" s="149" t="s">
        <v>209</v>
      </c>
      <c r="E247" s="150" t="s">
        <v>538</v>
      </c>
      <c r="F247" s="151" t="s">
        <v>539</v>
      </c>
      <c r="G247" s="152" t="s">
        <v>278</v>
      </c>
      <c r="H247" s="153">
        <v>69</v>
      </c>
      <c r="I247" s="154"/>
      <c r="J247" s="154">
        <f t="shared" si="60"/>
        <v>0</v>
      </c>
      <c r="K247" s="155"/>
      <c r="L247" s="156"/>
      <c r="M247" s="157" t="s">
        <v>1</v>
      </c>
      <c r="N247" s="158" t="s">
        <v>38</v>
      </c>
      <c r="O247" s="145">
        <v>0</v>
      </c>
      <c r="P247" s="145">
        <f t="shared" si="61"/>
        <v>0</v>
      </c>
      <c r="Q247" s="145">
        <v>2.3E-2</v>
      </c>
      <c r="R247" s="145">
        <f t="shared" si="62"/>
        <v>1.587</v>
      </c>
      <c r="S247" s="145">
        <v>0</v>
      </c>
      <c r="T247" s="146">
        <f t="shared" si="6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7" t="s">
        <v>172</v>
      </c>
      <c r="AT247" s="147" t="s">
        <v>209</v>
      </c>
      <c r="AU247" s="147" t="s">
        <v>146</v>
      </c>
      <c r="AY247" s="14" t="s">
        <v>139</v>
      </c>
      <c r="BE247" s="148">
        <f t="shared" si="64"/>
        <v>0</v>
      </c>
      <c r="BF247" s="148">
        <f t="shared" si="65"/>
        <v>0</v>
      </c>
      <c r="BG247" s="148">
        <f t="shared" si="66"/>
        <v>0</v>
      </c>
      <c r="BH247" s="148">
        <f t="shared" si="67"/>
        <v>0</v>
      </c>
      <c r="BI247" s="148">
        <f t="shared" si="68"/>
        <v>0</v>
      </c>
      <c r="BJ247" s="14" t="s">
        <v>146</v>
      </c>
      <c r="BK247" s="148">
        <f t="shared" si="69"/>
        <v>0</v>
      </c>
      <c r="BL247" s="14" t="s">
        <v>145</v>
      </c>
      <c r="BM247" s="147" t="s">
        <v>540</v>
      </c>
    </row>
    <row r="248" spans="1:65" s="2" customFormat="1" ht="24">
      <c r="A248" s="26"/>
      <c r="B248" s="135"/>
      <c r="C248" s="136" t="s">
        <v>541</v>
      </c>
      <c r="D248" s="136" t="s">
        <v>141</v>
      </c>
      <c r="E248" s="137" t="s">
        <v>542</v>
      </c>
      <c r="F248" s="138" t="s">
        <v>543</v>
      </c>
      <c r="G248" s="139" t="s">
        <v>158</v>
      </c>
      <c r="H248" s="140">
        <v>1.7</v>
      </c>
      <c r="I248" s="141"/>
      <c r="J248" s="141">
        <f t="shared" si="60"/>
        <v>0</v>
      </c>
      <c r="K248" s="142"/>
      <c r="L248" s="27"/>
      <c r="M248" s="143" t="s">
        <v>1</v>
      </c>
      <c r="N248" s="144" t="s">
        <v>38</v>
      </c>
      <c r="O248" s="145">
        <v>1.363</v>
      </c>
      <c r="P248" s="145">
        <f t="shared" si="61"/>
        <v>2.3170999999999999</v>
      </c>
      <c r="Q248" s="145">
        <v>2.2151299999999998</v>
      </c>
      <c r="R248" s="145">
        <f t="shared" si="62"/>
        <v>3.76572</v>
      </c>
      <c r="S248" s="145">
        <v>0</v>
      </c>
      <c r="T248" s="146">
        <f t="shared" si="6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7" t="s">
        <v>145</v>
      </c>
      <c r="AT248" s="147" t="s">
        <v>141</v>
      </c>
      <c r="AU248" s="147" t="s">
        <v>146</v>
      </c>
      <c r="AY248" s="14" t="s">
        <v>139</v>
      </c>
      <c r="BE248" s="148">
        <f t="shared" si="64"/>
        <v>0</v>
      </c>
      <c r="BF248" s="148">
        <f t="shared" si="65"/>
        <v>0</v>
      </c>
      <c r="BG248" s="148">
        <f t="shared" si="66"/>
        <v>0</v>
      </c>
      <c r="BH248" s="148">
        <f t="shared" si="67"/>
        <v>0</v>
      </c>
      <c r="BI248" s="148">
        <f t="shared" si="68"/>
        <v>0</v>
      </c>
      <c r="BJ248" s="14" t="s">
        <v>146</v>
      </c>
      <c r="BK248" s="148">
        <f t="shared" si="69"/>
        <v>0</v>
      </c>
      <c r="BL248" s="14" t="s">
        <v>145</v>
      </c>
      <c r="BM248" s="147" t="s">
        <v>544</v>
      </c>
    </row>
    <row r="249" spans="1:65" s="2" customFormat="1" ht="24">
      <c r="A249" s="26"/>
      <c r="B249" s="135"/>
      <c r="C249" s="136" t="s">
        <v>545</v>
      </c>
      <c r="D249" s="136" t="s">
        <v>141</v>
      </c>
      <c r="E249" s="137" t="s">
        <v>546</v>
      </c>
      <c r="F249" s="138" t="s">
        <v>547</v>
      </c>
      <c r="G249" s="139" t="s">
        <v>144</v>
      </c>
      <c r="H249" s="140">
        <v>330</v>
      </c>
      <c r="I249" s="141"/>
      <c r="J249" s="141">
        <f t="shared" si="60"/>
        <v>0</v>
      </c>
      <c r="K249" s="142"/>
      <c r="L249" s="27"/>
      <c r="M249" s="143" t="s">
        <v>1</v>
      </c>
      <c r="N249" s="144" t="s">
        <v>38</v>
      </c>
      <c r="O249" s="145">
        <v>0.13200000000000001</v>
      </c>
      <c r="P249" s="145">
        <f t="shared" si="61"/>
        <v>43.56</v>
      </c>
      <c r="Q249" s="145">
        <v>2.572E-2</v>
      </c>
      <c r="R249" s="145">
        <f t="shared" si="62"/>
        <v>8.4876000000000005</v>
      </c>
      <c r="S249" s="145">
        <v>0</v>
      </c>
      <c r="T249" s="146">
        <f t="shared" si="6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7" t="s">
        <v>145</v>
      </c>
      <c r="AT249" s="147" t="s">
        <v>141</v>
      </c>
      <c r="AU249" s="147" t="s">
        <v>146</v>
      </c>
      <c r="AY249" s="14" t="s">
        <v>139</v>
      </c>
      <c r="BE249" s="148">
        <f t="shared" si="64"/>
        <v>0</v>
      </c>
      <c r="BF249" s="148">
        <f t="shared" si="65"/>
        <v>0</v>
      </c>
      <c r="BG249" s="148">
        <f t="shared" si="66"/>
        <v>0</v>
      </c>
      <c r="BH249" s="148">
        <f t="shared" si="67"/>
        <v>0</v>
      </c>
      <c r="BI249" s="148">
        <f t="shared" si="68"/>
        <v>0</v>
      </c>
      <c r="BJ249" s="14" t="s">
        <v>146</v>
      </c>
      <c r="BK249" s="148">
        <f t="shared" si="69"/>
        <v>0</v>
      </c>
      <c r="BL249" s="14" t="s">
        <v>145</v>
      </c>
      <c r="BM249" s="147" t="s">
        <v>548</v>
      </c>
    </row>
    <row r="250" spans="1:65" s="2" customFormat="1" ht="36">
      <c r="A250" s="26"/>
      <c r="B250" s="135"/>
      <c r="C250" s="136" t="s">
        <v>549</v>
      </c>
      <c r="D250" s="136" t="s">
        <v>141</v>
      </c>
      <c r="E250" s="137" t="s">
        <v>550</v>
      </c>
      <c r="F250" s="138" t="s">
        <v>551</v>
      </c>
      <c r="G250" s="139" t="s">
        <v>144</v>
      </c>
      <c r="H250" s="140">
        <v>330</v>
      </c>
      <c r="I250" s="141"/>
      <c r="J250" s="141">
        <f t="shared" si="60"/>
        <v>0</v>
      </c>
      <c r="K250" s="142"/>
      <c r="L250" s="27"/>
      <c r="M250" s="143" t="s">
        <v>1</v>
      </c>
      <c r="N250" s="144" t="s">
        <v>38</v>
      </c>
      <c r="O250" s="145">
        <v>6.0000000000000001E-3</v>
      </c>
      <c r="P250" s="145">
        <f t="shared" si="61"/>
        <v>1.98</v>
      </c>
      <c r="Q250" s="145">
        <v>0</v>
      </c>
      <c r="R250" s="145">
        <f t="shared" si="62"/>
        <v>0</v>
      </c>
      <c r="S250" s="145">
        <v>0</v>
      </c>
      <c r="T250" s="146">
        <f t="shared" si="6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7" t="s">
        <v>145</v>
      </c>
      <c r="AT250" s="147" t="s">
        <v>141</v>
      </c>
      <c r="AU250" s="147" t="s">
        <v>146</v>
      </c>
      <c r="AY250" s="14" t="s">
        <v>139</v>
      </c>
      <c r="BE250" s="148">
        <f t="shared" si="64"/>
        <v>0</v>
      </c>
      <c r="BF250" s="148">
        <f t="shared" si="65"/>
        <v>0</v>
      </c>
      <c r="BG250" s="148">
        <f t="shared" si="66"/>
        <v>0</v>
      </c>
      <c r="BH250" s="148">
        <f t="shared" si="67"/>
        <v>0</v>
      </c>
      <c r="BI250" s="148">
        <f t="shared" si="68"/>
        <v>0</v>
      </c>
      <c r="BJ250" s="14" t="s">
        <v>146</v>
      </c>
      <c r="BK250" s="148">
        <f t="shared" si="69"/>
        <v>0</v>
      </c>
      <c r="BL250" s="14" t="s">
        <v>145</v>
      </c>
      <c r="BM250" s="147" t="s">
        <v>552</v>
      </c>
    </row>
    <row r="251" spans="1:65" s="2" customFormat="1" ht="24">
      <c r="A251" s="26"/>
      <c r="B251" s="135"/>
      <c r="C251" s="136" t="s">
        <v>553</v>
      </c>
      <c r="D251" s="136" t="s">
        <v>141</v>
      </c>
      <c r="E251" s="137" t="s">
        <v>554</v>
      </c>
      <c r="F251" s="138" t="s">
        <v>555</v>
      </c>
      <c r="G251" s="139" t="s">
        <v>144</v>
      </c>
      <c r="H251" s="140">
        <v>330</v>
      </c>
      <c r="I251" s="141"/>
      <c r="J251" s="141">
        <f t="shared" si="60"/>
        <v>0</v>
      </c>
      <c r="K251" s="142"/>
      <c r="L251" s="27"/>
      <c r="M251" s="143" t="s">
        <v>1</v>
      </c>
      <c r="N251" s="144" t="s">
        <v>38</v>
      </c>
      <c r="O251" s="145">
        <v>9.1999999999999998E-2</v>
      </c>
      <c r="P251" s="145">
        <f t="shared" si="61"/>
        <v>30.36</v>
      </c>
      <c r="Q251" s="145">
        <v>2.572E-2</v>
      </c>
      <c r="R251" s="145">
        <f t="shared" si="62"/>
        <v>8.4876000000000005</v>
      </c>
      <c r="S251" s="145">
        <v>0</v>
      </c>
      <c r="T251" s="146">
        <f t="shared" si="6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7" t="s">
        <v>145</v>
      </c>
      <c r="AT251" s="147" t="s">
        <v>141</v>
      </c>
      <c r="AU251" s="147" t="s">
        <v>146</v>
      </c>
      <c r="AY251" s="14" t="s">
        <v>139</v>
      </c>
      <c r="BE251" s="148">
        <f t="shared" si="64"/>
        <v>0</v>
      </c>
      <c r="BF251" s="148">
        <f t="shared" si="65"/>
        <v>0</v>
      </c>
      <c r="BG251" s="148">
        <f t="shared" si="66"/>
        <v>0</v>
      </c>
      <c r="BH251" s="148">
        <f t="shared" si="67"/>
        <v>0</v>
      </c>
      <c r="BI251" s="148">
        <f t="shared" si="68"/>
        <v>0</v>
      </c>
      <c r="BJ251" s="14" t="s">
        <v>146</v>
      </c>
      <c r="BK251" s="148">
        <f t="shared" si="69"/>
        <v>0</v>
      </c>
      <c r="BL251" s="14" t="s">
        <v>145</v>
      </c>
      <c r="BM251" s="147" t="s">
        <v>556</v>
      </c>
    </row>
    <row r="252" spans="1:65" s="2" customFormat="1" ht="24">
      <c r="A252" s="26"/>
      <c r="B252" s="135"/>
      <c r="C252" s="136" t="s">
        <v>557</v>
      </c>
      <c r="D252" s="136" t="s">
        <v>141</v>
      </c>
      <c r="E252" s="137" t="s">
        <v>558</v>
      </c>
      <c r="F252" s="138" t="s">
        <v>559</v>
      </c>
      <c r="G252" s="139" t="s">
        <v>144</v>
      </c>
      <c r="H252" s="140">
        <v>382</v>
      </c>
      <c r="I252" s="141"/>
      <c r="J252" s="141">
        <f t="shared" si="60"/>
        <v>0</v>
      </c>
      <c r="K252" s="142"/>
      <c r="L252" s="27"/>
      <c r="M252" s="143" t="s">
        <v>1</v>
      </c>
      <c r="N252" s="144" t="s">
        <v>38</v>
      </c>
      <c r="O252" s="145">
        <v>0.13827999999999999</v>
      </c>
      <c r="P252" s="145">
        <f t="shared" si="61"/>
        <v>52.822960000000002</v>
      </c>
      <c r="Q252" s="145">
        <v>1.92E-3</v>
      </c>
      <c r="R252" s="145">
        <f t="shared" si="62"/>
        <v>0.73343999999999998</v>
      </c>
      <c r="S252" s="145">
        <v>0</v>
      </c>
      <c r="T252" s="146">
        <f t="shared" si="6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7" t="s">
        <v>145</v>
      </c>
      <c r="AT252" s="147" t="s">
        <v>141</v>
      </c>
      <c r="AU252" s="147" t="s">
        <v>146</v>
      </c>
      <c r="AY252" s="14" t="s">
        <v>139</v>
      </c>
      <c r="BE252" s="148">
        <f t="shared" si="64"/>
        <v>0</v>
      </c>
      <c r="BF252" s="148">
        <f t="shared" si="65"/>
        <v>0</v>
      </c>
      <c r="BG252" s="148">
        <f t="shared" si="66"/>
        <v>0</v>
      </c>
      <c r="BH252" s="148">
        <f t="shared" si="67"/>
        <v>0</v>
      </c>
      <c r="BI252" s="148">
        <f t="shared" si="68"/>
        <v>0</v>
      </c>
      <c r="BJ252" s="14" t="s">
        <v>146</v>
      </c>
      <c r="BK252" s="148">
        <f t="shared" si="69"/>
        <v>0</v>
      </c>
      <c r="BL252" s="14" t="s">
        <v>145</v>
      </c>
      <c r="BM252" s="147" t="s">
        <v>560</v>
      </c>
    </row>
    <row r="253" spans="1:65" s="2" customFormat="1" ht="16.5" customHeight="1">
      <c r="A253" s="26"/>
      <c r="B253" s="135"/>
      <c r="C253" s="136" t="s">
        <v>561</v>
      </c>
      <c r="D253" s="136" t="s">
        <v>141</v>
      </c>
      <c r="E253" s="137" t="s">
        <v>562</v>
      </c>
      <c r="F253" s="138" t="s">
        <v>563</v>
      </c>
      <c r="G253" s="139" t="s">
        <v>144</v>
      </c>
      <c r="H253" s="140">
        <v>330</v>
      </c>
      <c r="I253" s="141"/>
      <c r="J253" s="141">
        <f t="shared" si="60"/>
        <v>0</v>
      </c>
      <c r="K253" s="142"/>
      <c r="L253" s="27"/>
      <c r="M253" s="143" t="s">
        <v>1</v>
      </c>
      <c r="N253" s="144" t="s">
        <v>38</v>
      </c>
      <c r="O253" s="145">
        <v>4.0129999999999999E-2</v>
      </c>
      <c r="P253" s="145">
        <f t="shared" si="61"/>
        <v>13.242900000000001</v>
      </c>
      <c r="Q253" s="145">
        <v>5.0000000000000002E-5</v>
      </c>
      <c r="R253" s="145">
        <f t="shared" si="62"/>
        <v>1.6500000000000001E-2</v>
      </c>
      <c r="S253" s="145">
        <v>0</v>
      </c>
      <c r="T253" s="146">
        <f t="shared" si="6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7" t="s">
        <v>145</v>
      </c>
      <c r="AT253" s="147" t="s">
        <v>141</v>
      </c>
      <c r="AU253" s="147" t="s">
        <v>146</v>
      </c>
      <c r="AY253" s="14" t="s">
        <v>139</v>
      </c>
      <c r="BE253" s="148">
        <f t="shared" si="64"/>
        <v>0</v>
      </c>
      <c r="BF253" s="148">
        <f t="shared" si="65"/>
        <v>0</v>
      </c>
      <c r="BG253" s="148">
        <f t="shared" si="66"/>
        <v>0</v>
      </c>
      <c r="BH253" s="148">
        <f t="shared" si="67"/>
        <v>0</v>
      </c>
      <c r="BI253" s="148">
        <f t="shared" si="68"/>
        <v>0</v>
      </c>
      <c r="BJ253" s="14" t="s">
        <v>146</v>
      </c>
      <c r="BK253" s="148">
        <f t="shared" si="69"/>
        <v>0</v>
      </c>
      <c r="BL253" s="14" t="s">
        <v>145</v>
      </c>
      <c r="BM253" s="147" t="s">
        <v>564</v>
      </c>
    </row>
    <row r="254" spans="1:65" s="2" customFormat="1" ht="24">
      <c r="A254" s="26"/>
      <c r="B254" s="135"/>
      <c r="C254" s="136" t="s">
        <v>565</v>
      </c>
      <c r="D254" s="136" t="s">
        <v>141</v>
      </c>
      <c r="E254" s="137" t="s">
        <v>566</v>
      </c>
      <c r="F254" s="138" t="s">
        <v>567</v>
      </c>
      <c r="G254" s="139" t="s">
        <v>144</v>
      </c>
      <c r="H254" s="140">
        <v>330</v>
      </c>
      <c r="I254" s="141"/>
      <c r="J254" s="141">
        <f t="shared" si="60"/>
        <v>0</v>
      </c>
      <c r="K254" s="142"/>
      <c r="L254" s="27"/>
      <c r="M254" s="143" t="s">
        <v>1</v>
      </c>
      <c r="N254" s="144" t="s">
        <v>38</v>
      </c>
      <c r="O254" s="145">
        <v>0.04</v>
      </c>
      <c r="P254" s="145">
        <f t="shared" si="61"/>
        <v>13.2</v>
      </c>
      <c r="Q254" s="145">
        <v>0</v>
      </c>
      <c r="R254" s="145">
        <f t="shared" si="62"/>
        <v>0</v>
      </c>
      <c r="S254" s="145">
        <v>0</v>
      </c>
      <c r="T254" s="146">
        <f t="shared" si="6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7" t="s">
        <v>145</v>
      </c>
      <c r="AT254" s="147" t="s">
        <v>141</v>
      </c>
      <c r="AU254" s="147" t="s">
        <v>146</v>
      </c>
      <c r="AY254" s="14" t="s">
        <v>139</v>
      </c>
      <c r="BE254" s="148">
        <f t="shared" si="64"/>
        <v>0</v>
      </c>
      <c r="BF254" s="148">
        <f t="shared" si="65"/>
        <v>0</v>
      </c>
      <c r="BG254" s="148">
        <f t="shared" si="66"/>
        <v>0</v>
      </c>
      <c r="BH254" s="148">
        <f t="shared" si="67"/>
        <v>0</v>
      </c>
      <c r="BI254" s="148">
        <f t="shared" si="68"/>
        <v>0</v>
      </c>
      <c r="BJ254" s="14" t="s">
        <v>146</v>
      </c>
      <c r="BK254" s="148">
        <f t="shared" si="69"/>
        <v>0</v>
      </c>
      <c r="BL254" s="14" t="s">
        <v>145</v>
      </c>
      <c r="BM254" s="147" t="s">
        <v>568</v>
      </c>
    </row>
    <row r="255" spans="1:65" s="2" customFormat="1" ht="16.5" customHeight="1">
      <c r="A255" s="26"/>
      <c r="B255" s="135"/>
      <c r="C255" s="136" t="s">
        <v>569</v>
      </c>
      <c r="D255" s="136" t="s">
        <v>141</v>
      </c>
      <c r="E255" s="137" t="s">
        <v>570</v>
      </c>
      <c r="F255" s="138" t="s">
        <v>571</v>
      </c>
      <c r="G255" s="139" t="s">
        <v>144</v>
      </c>
      <c r="H255" s="140">
        <v>672</v>
      </c>
      <c r="I255" s="141"/>
      <c r="J255" s="141">
        <f t="shared" si="60"/>
        <v>0</v>
      </c>
      <c r="K255" s="142"/>
      <c r="L255" s="27"/>
      <c r="M255" s="143" t="s">
        <v>1</v>
      </c>
      <c r="N255" s="144" t="s">
        <v>38</v>
      </c>
      <c r="O255" s="145">
        <v>0.32401000000000002</v>
      </c>
      <c r="P255" s="145">
        <f t="shared" si="61"/>
        <v>217.73472000000001</v>
      </c>
      <c r="Q255" s="145">
        <v>5.0000000000000002E-5</v>
      </c>
      <c r="R255" s="145">
        <f t="shared" si="62"/>
        <v>3.3599999999999998E-2</v>
      </c>
      <c r="S255" s="145">
        <v>0</v>
      </c>
      <c r="T255" s="146">
        <f t="shared" si="6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7" t="s">
        <v>145</v>
      </c>
      <c r="AT255" s="147" t="s">
        <v>141</v>
      </c>
      <c r="AU255" s="147" t="s">
        <v>146</v>
      </c>
      <c r="AY255" s="14" t="s">
        <v>139</v>
      </c>
      <c r="BE255" s="148">
        <f t="shared" si="64"/>
        <v>0</v>
      </c>
      <c r="BF255" s="148">
        <f t="shared" si="65"/>
        <v>0</v>
      </c>
      <c r="BG255" s="148">
        <f t="shared" si="66"/>
        <v>0</v>
      </c>
      <c r="BH255" s="148">
        <f t="shared" si="67"/>
        <v>0</v>
      </c>
      <c r="BI255" s="148">
        <f t="shared" si="68"/>
        <v>0</v>
      </c>
      <c r="BJ255" s="14" t="s">
        <v>146</v>
      </c>
      <c r="BK255" s="148">
        <f t="shared" si="69"/>
        <v>0</v>
      </c>
      <c r="BL255" s="14" t="s">
        <v>145</v>
      </c>
      <c r="BM255" s="147" t="s">
        <v>572</v>
      </c>
    </row>
    <row r="256" spans="1:65" s="2" customFormat="1" ht="36">
      <c r="A256" s="26"/>
      <c r="B256" s="135"/>
      <c r="C256" s="136" t="s">
        <v>573</v>
      </c>
      <c r="D256" s="136" t="s">
        <v>141</v>
      </c>
      <c r="E256" s="137" t="s">
        <v>574</v>
      </c>
      <c r="F256" s="138" t="s">
        <v>575</v>
      </c>
      <c r="G256" s="139" t="s">
        <v>144</v>
      </c>
      <c r="H256" s="140">
        <v>44.7</v>
      </c>
      <c r="I256" s="141"/>
      <c r="J256" s="141">
        <f t="shared" si="60"/>
        <v>0</v>
      </c>
      <c r="K256" s="142"/>
      <c r="L256" s="27"/>
      <c r="M256" s="143" t="s">
        <v>1</v>
      </c>
      <c r="N256" s="144" t="s">
        <v>38</v>
      </c>
      <c r="O256" s="145">
        <v>0.16400000000000001</v>
      </c>
      <c r="P256" s="145">
        <f t="shared" si="61"/>
        <v>7.3308</v>
      </c>
      <c r="Q256" s="145">
        <v>0</v>
      </c>
      <c r="R256" s="145">
        <f t="shared" si="62"/>
        <v>0</v>
      </c>
      <c r="S256" s="145">
        <v>0.19600000000000001</v>
      </c>
      <c r="T256" s="146">
        <f t="shared" si="63"/>
        <v>8.7612000000000005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7" t="s">
        <v>145</v>
      </c>
      <c r="AT256" s="147" t="s">
        <v>141</v>
      </c>
      <c r="AU256" s="147" t="s">
        <v>146</v>
      </c>
      <c r="AY256" s="14" t="s">
        <v>139</v>
      </c>
      <c r="BE256" s="148">
        <f t="shared" si="64"/>
        <v>0</v>
      </c>
      <c r="BF256" s="148">
        <f t="shared" si="65"/>
        <v>0</v>
      </c>
      <c r="BG256" s="148">
        <f t="shared" si="66"/>
        <v>0</v>
      </c>
      <c r="BH256" s="148">
        <f t="shared" si="67"/>
        <v>0</v>
      </c>
      <c r="BI256" s="148">
        <f t="shared" si="68"/>
        <v>0</v>
      </c>
      <c r="BJ256" s="14" t="s">
        <v>146</v>
      </c>
      <c r="BK256" s="148">
        <f t="shared" si="69"/>
        <v>0</v>
      </c>
      <c r="BL256" s="14" t="s">
        <v>145</v>
      </c>
      <c r="BM256" s="147" t="s">
        <v>576</v>
      </c>
    </row>
    <row r="257" spans="1:65" s="2" customFormat="1" ht="48">
      <c r="A257" s="26"/>
      <c r="B257" s="135"/>
      <c r="C257" s="136" t="s">
        <v>577</v>
      </c>
      <c r="D257" s="136" t="s">
        <v>141</v>
      </c>
      <c r="E257" s="137" t="s">
        <v>578</v>
      </c>
      <c r="F257" s="138" t="s">
        <v>579</v>
      </c>
      <c r="G257" s="139" t="s">
        <v>158</v>
      </c>
      <c r="H257" s="140">
        <v>4</v>
      </c>
      <c r="I257" s="141"/>
      <c r="J257" s="141">
        <f t="shared" si="60"/>
        <v>0</v>
      </c>
      <c r="K257" s="142"/>
      <c r="L257" s="27"/>
      <c r="M257" s="143" t="s">
        <v>1</v>
      </c>
      <c r="N257" s="144" t="s">
        <v>38</v>
      </c>
      <c r="O257" s="145">
        <v>1.4550000000000001</v>
      </c>
      <c r="P257" s="145">
        <f t="shared" si="61"/>
        <v>5.82</v>
      </c>
      <c r="Q257" s="145">
        <v>0</v>
      </c>
      <c r="R257" s="145">
        <f t="shared" si="62"/>
        <v>0</v>
      </c>
      <c r="S257" s="145">
        <v>1.905</v>
      </c>
      <c r="T257" s="146">
        <f t="shared" si="63"/>
        <v>7.62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7" t="s">
        <v>145</v>
      </c>
      <c r="AT257" s="147" t="s">
        <v>141</v>
      </c>
      <c r="AU257" s="147" t="s">
        <v>146</v>
      </c>
      <c r="AY257" s="14" t="s">
        <v>139</v>
      </c>
      <c r="BE257" s="148">
        <f t="shared" si="64"/>
        <v>0</v>
      </c>
      <c r="BF257" s="148">
        <f t="shared" si="65"/>
        <v>0</v>
      </c>
      <c r="BG257" s="148">
        <f t="shared" si="66"/>
        <v>0</v>
      </c>
      <c r="BH257" s="148">
        <f t="shared" si="67"/>
        <v>0</v>
      </c>
      <c r="BI257" s="148">
        <f t="shared" si="68"/>
        <v>0</v>
      </c>
      <c r="BJ257" s="14" t="s">
        <v>146</v>
      </c>
      <c r="BK257" s="148">
        <f t="shared" si="69"/>
        <v>0</v>
      </c>
      <c r="BL257" s="14" t="s">
        <v>145</v>
      </c>
      <c r="BM257" s="147" t="s">
        <v>580</v>
      </c>
    </row>
    <row r="258" spans="1:65" s="2" customFormat="1" ht="24">
      <c r="A258" s="26"/>
      <c r="B258" s="135"/>
      <c r="C258" s="136" t="s">
        <v>581</v>
      </c>
      <c r="D258" s="136" t="s">
        <v>141</v>
      </c>
      <c r="E258" s="137" t="s">
        <v>582</v>
      </c>
      <c r="F258" s="138" t="s">
        <v>583</v>
      </c>
      <c r="G258" s="139" t="s">
        <v>154</v>
      </c>
      <c r="H258" s="140">
        <v>15</v>
      </c>
      <c r="I258" s="141"/>
      <c r="J258" s="141">
        <f t="shared" si="60"/>
        <v>0</v>
      </c>
      <c r="K258" s="142"/>
      <c r="L258" s="27"/>
      <c r="M258" s="143" t="s">
        <v>1</v>
      </c>
      <c r="N258" s="144" t="s">
        <v>38</v>
      </c>
      <c r="O258" s="145">
        <v>1.0860000000000001</v>
      </c>
      <c r="P258" s="145">
        <f t="shared" si="61"/>
        <v>16.29</v>
      </c>
      <c r="Q258" s="145">
        <v>0</v>
      </c>
      <c r="R258" s="145">
        <f t="shared" si="62"/>
        <v>0</v>
      </c>
      <c r="S258" s="145">
        <v>8.3000000000000004E-2</v>
      </c>
      <c r="T258" s="146">
        <f t="shared" si="63"/>
        <v>1.2450000000000001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7" t="s">
        <v>145</v>
      </c>
      <c r="AT258" s="147" t="s">
        <v>141</v>
      </c>
      <c r="AU258" s="147" t="s">
        <v>146</v>
      </c>
      <c r="AY258" s="14" t="s">
        <v>139</v>
      </c>
      <c r="BE258" s="148">
        <f t="shared" si="64"/>
        <v>0</v>
      </c>
      <c r="BF258" s="148">
        <f t="shared" si="65"/>
        <v>0</v>
      </c>
      <c r="BG258" s="148">
        <f t="shared" si="66"/>
        <v>0</v>
      </c>
      <c r="BH258" s="148">
        <f t="shared" si="67"/>
        <v>0</v>
      </c>
      <c r="BI258" s="148">
        <f t="shared" si="68"/>
        <v>0</v>
      </c>
      <c r="BJ258" s="14" t="s">
        <v>146</v>
      </c>
      <c r="BK258" s="148">
        <f t="shared" si="69"/>
        <v>0</v>
      </c>
      <c r="BL258" s="14" t="s">
        <v>145</v>
      </c>
      <c r="BM258" s="147" t="s">
        <v>584</v>
      </c>
    </row>
    <row r="259" spans="1:65" s="2" customFormat="1" ht="24">
      <c r="A259" s="26"/>
      <c r="B259" s="135"/>
      <c r="C259" s="136" t="s">
        <v>585</v>
      </c>
      <c r="D259" s="136" t="s">
        <v>141</v>
      </c>
      <c r="E259" s="137" t="s">
        <v>586</v>
      </c>
      <c r="F259" s="138" t="s">
        <v>587</v>
      </c>
      <c r="G259" s="139" t="s">
        <v>144</v>
      </c>
      <c r="H259" s="140">
        <v>2.9</v>
      </c>
      <c r="I259" s="141"/>
      <c r="J259" s="141">
        <f t="shared" si="60"/>
        <v>0</v>
      </c>
      <c r="K259" s="142"/>
      <c r="L259" s="27"/>
      <c r="M259" s="143" t="s">
        <v>1</v>
      </c>
      <c r="N259" s="144" t="s">
        <v>38</v>
      </c>
      <c r="O259" s="145">
        <v>1.2</v>
      </c>
      <c r="P259" s="145">
        <f t="shared" si="61"/>
        <v>3.48</v>
      </c>
      <c r="Q259" s="145">
        <v>0</v>
      </c>
      <c r="R259" s="145">
        <f t="shared" si="62"/>
        <v>0</v>
      </c>
      <c r="S259" s="145">
        <v>6.3E-2</v>
      </c>
      <c r="T259" s="146">
        <f t="shared" si="63"/>
        <v>0.1827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7" t="s">
        <v>145</v>
      </c>
      <c r="AT259" s="147" t="s">
        <v>141</v>
      </c>
      <c r="AU259" s="147" t="s">
        <v>146</v>
      </c>
      <c r="AY259" s="14" t="s">
        <v>139</v>
      </c>
      <c r="BE259" s="148">
        <f t="shared" si="64"/>
        <v>0</v>
      </c>
      <c r="BF259" s="148">
        <f t="shared" si="65"/>
        <v>0</v>
      </c>
      <c r="BG259" s="148">
        <f t="shared" si="66"/>
        <v>0</v>
      </c>
      <c r="BH259" s="148">
        <f t="shared" si="67"/>
        <v>0</v>
      </c>
      <c r="BI259" s="148">
        <f t="shared" si="68"/>
        <v>0</v>
      </c>
      <c r="BJ259" s="14" t="s">
        <v>146</v>
      </c>
      <c r="BK259" s="148">
        <f t="shared" si="69"/>
        <v>0</v>
      </c>
      <c r="BL259" s="14" t="s">
        <v>145</v>
      </c>
      <c r="BM259" s="147" t="s">
        <v>588</v>
      </c>
    </row>
    <row r="260" spans="1:65" s="2" customFormat="1" ht="24">
      <c r="A260" s="26"/>
      <c r="B260" s="135"/>
      <c r="C260" s="136" t="s">
        <v>589</v>
      </c>
      <c r="D260" s="136" t="s">
        <v>141</v>
      </c>
      <c r="E260" s="137" t="s">
        <v>590</v>
      </c>
      <c r="F260" s="138" t="s">
        <v>591</v>
      </c>
      <c r="G260" s="139" t="s">
        <v>144</v>
      </c>
      <c r="H260" s="140">
        <v>41.15</v>
      </c>
      <c r="I260" s="141"/>
      <c r="J260" s="141">
        <f t="shared" si="60"/>
        <v>0</v>
      </c>
      <c r="K260" s="142"/>
      <c r="L260" s="27"/>
      <c r="M260" s="143" t="s">
        <v>1</v>
      </c>
      <c r="N260" s="144" t="s">
        <v>38</v>
      </c>
      <c r="O260" s="145">
        <v>0.78</v>
      </c>
      <c r="P260" s="145">
        <f t="shared" si="61"/>
        <v>32.097000000000001</v>
      </c>
      <c r="Q260" s="145">
        <v>0</v>
      </c>
      <c r="R260" s="145">
        <f t="shared" si="62"/>
        <v>0</v>
      </c>
      <c r="S260" s="145">
        <v>0.06</v>
      </c>
      <c r="T260" s="146">
        <f t="shared" si="63"/>
        <v>2.4689999999999999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7" t="s">
        <v>145</v>
      </c>
      <c r="AT260" s="147" t="s">
        <v>141</v>
      </c>
      <c r="AU260" s="147" t="s">
        <v>146</v>
      </c>
      <c r="AY260" s="14" t="s">
        <v>139</v>
      </c>
      <c r="BE260" s="148">
        <f t="shared" si="64"/>
        <v>0</v>
      </c>
      <c r="BF260" s="148">
        <f t="shared" si="65"/>
        <v>0</v>
      </c>
      <c r="BG260" s="148">
        <f t="shared" si="66"/>
        <v>0</v>
      </c>
      <c r="BH260" s="148">
        <f t="shared" si="67"/>
        <v>0</v>
      </c>
      <c r="BI260" s="148">
        <f t="shared" si="68"/>
        <v>0</v>
      </c>
      <c r="BJ260" s="14" t="s">
        <v>146</v>
      </c>
      <c r="BK260" s="148">
        <f t="shared" si="69"/>
        <v>0</v>
      </c>
      <c r="BL260" s="14" t="s">
        <v>145</v>
      </c>
      <c r="BM260" s="147" t="s">
        <v>592</v>
      </c>
    </row>
    <row r="261" spans="1:65" s="2" customFormat="1" ht="24">
      <c r="A261" s="26"/>
      <c r="B261" s="135"/>
      <c r="C261" s="136" t="s">
        <v>593</v>
      </c>
      <c r="D261" s="136" t="s">
        <v>141</v>
      </c>
      <c r="E261" s="137" t="s">
        <v>594</v>
      </c>
      <c r="F261" s="138" t="s">
        <v>595</v>
      </c>
      <c r="G261" s="139" t="s">
        <v>144</v>
      </c>
      <c r="H261" s="140">
        <v>9</v>
      </c>
      <c r="I261" s="141"/>
      <c r="J261" s="141">
        <f t="shared" si="60"/>
        <v>0</v>
      </c>
      <c r="K261" s="142"/>
      <c r="L261" s="27"/>
      <c r="M261" s="143" t="s">
        <v>1</v>
      </c>
      <c r="N261" s="144" t="s">
        <v>38</v>
      </c>
      <c r="O261" s="145">
        <v>0.44</v>
      </c>
      <c r="P261" s="145">
        <f t="shared" si="61"/>
        <v>3.96</v>
      </c>
      <c r="Q261" s="145">
        <v>0</v>
      </c>
      <c r="R261" s="145">
        <f t="shared" si="62"/>
        <v>0</v>
      </c>
      <c r="S261" s="145">
        <v>4.3999999999999997E-2</v>
      </c>
      <c r="T261" s="146">
        <f t="shared" si="63"/>
        <v>0.39600000000000002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7" t="s">
        <v>145</v>
      </c>
      <c r="AT261" s="147" t="s">
        <v>141</v>
      </c>
      <c r="AU261" s="147" t="s">
        <v>146</v>
      </c>
      <c r="AY261" s="14" t="s">
        <v>139</v>
      </c>
      <c r="BE261" s="148">
        <f t="shared" si="64"/>
        <v>0</v>
      </c>
      <c r="BF261" s="148">
        <f t="shared" si="65"/>
        <v>0</v>
      </c>
      <c r="BG261" s="148">
        <f t="shared" si="66"/>
        <v>0</v>
      </c>
      <c r="BH261" s="148">
        <f t="shared" si="67"/>
        <v>0</v>
      </c>
      <c r="BI261" s="148">
        <f t="shared" si="68"/>
        <v>0</v>
      </c>
      <c r="BJ261" s="14" t="s">
        <v>146</v>
      </c>
      <c r="BK261" s="148">
        <f t="shared" si="69"/>
        <v>0</v>
      </c>
      <c r="BL261" s="14" t="s">
        <v>145</v>
      </c>
      <c r="BM261" s="147" t="s">
        <v>596</v>
      </c>
    </row>
    <row r="262" spans="1:65" s="2" customFormat="1" ht="24">
      <c r="A262" s="26"/>
      <c r="B262" s="135"/>
      <c r="C262" s="136" t="s">
        <v>597</v>
      </c>
      <c r="D262" s="136" t="s">
        <v>141</v>
      </c>
      <c r="E262" s="137" t="s">
        <v>598</v>
      </c>
      <c r="F262" s="138" t="s">
        <v>599</v>
      </c>
      <c r="G262" s="139" t="s">
        <v>158</v>
      </c>
      <c r="H262" s="140">
        <v>1.1499999999999999</v>
      </c>
      <c r="I262" s="141"/>
      <c r="J262" s="141">
        <f t="shared" si="60"/>
        <v>0</v>
      </c>
      <c r="K262" s="142"/>
      <c r="L262" s="27"/>
      <c r="M262" s="143" t="s">
        <v>1</v>
      </c>
      <c r="N262" s="144" t="s">
        <v>38</v>
      </c>
      <c r="O262" s="145">
        <v>3.6269999999999998</v>
      </c>
      <c r="P262" s="145">
        <f t="shared" si="61"/>
        <v>4.1710500000000001</v>
      </c>
      <c r="Q262" s="145">
        <v>0</v>
      </c>
      <c r="R262" s="145">
        <f t="shared" si="62"/>
        <v>0</v>
      </c>
      <c r="S262" s="145">
        <v>1.875</v>
      </c>
      <c r="T262" s="146">
        <f t="shared" si="63"/>
        <v>2.15625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47" t="s">
        <v>145</v>
      </c>
      <c r="AT262" s="147" t="s">
        <v>141</v>
      </c>
      <c r="AU262" s="147" t="s">
        <v>146</v>
      </c>
      <c r="AY262" s="14" t="s">
        <v>139</v>
      </c>
      <c r="BE262" s="148">
        <f t="shared" si="64"/>
        <v>0</v>
      </c>
      <c r="BF262" s="148">
        <f t="shared" si="65"/>
        <v>0</v>
      </c>
      <c r="BG262" s="148">
        <f t="shared" si="66"/>
        <v>0</v>
      </c>
      <c r="BH262" s="148">
        <f t="shared" si="67"/>
        <v>0</v>
      </c>
      <c r="BI262" s="148">
        <f t="shared" si="68"/>
        <v>0</v>
      </c>
      <c r="BJ262" s="14" t="s">
        <v>146</v>
      </c>
      <c r="BK262" s="148">
        <f t="shared" si="69"/>
        <v>0</v>
      </c>
      <c r="BL262" s="14" t="s">
        <v>145</v>
      </c>
      <c r="BM262" s="147" t="s">
        <v>600</v>
      </c>
    </row>
    <row r="263" spans="1:65" s="2" customFormat="1" ht="24">
      <c r="A263" s="26"/>
      <c r="B263" s="135"/>
      <c r="C263" s="136" t="s">
        <v>601</v>
      </c>
      <c r="D263" s="136" t="s">
        <v>141</v>
      </c>
      <c r="E263" s="137" t="s">
        <v>602</v>
      </c>
      <c r="F263" s="138" t="s">
        <v>603</v>
      </c>
      <c r="G263" s="139" t="s">
        <v>158</v>
      </c>
      <c r="H263" s="140">
        <v>0.96</v>
      </c>
      <c r="I263" s="141"/>
      <c r="J263" s="141">
        <f t="shared" si="60"/>
        <v>0</v>
      </c>
      <c r="K263" s="142"/>
      <c r="L263" s="27"/>
      <c r="M263" s="143" t="s">
        <v>1</v>
      </c>
      <c r="N263" s="144" t="s">
        <v>38</v>
      </c>
      <c r="O263" s="145">
        <v>4.2140000000000004</v>
      </c>
      <c r="P263" s="145">
        <f t="shared" si="61"/>
        <v>4.0454400000000001</v>
      </c>
      <c r="Q263" s="145">
        <v>0</v>
      </c>
      <c r="R263" s="145">
        <f t="shared" si="62"/>
        <v>0</v>
      </c>
      <c r="S263" s="145">
        <v>1.875</v>
      </c>
      <c r="T263" s="146">
        <f t="shared" si="63"/>
        <v>1.8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47" t="s">
        <v>145</v>
      </c>
      <c r="AT263" s="147" t="s">
        <v>141</v>
      </c>
      <c r="AU263" s="147" t="s">
        <v>146</v>
      </c>
      <c r="AY263" s="14" t="s">
        <v>139</v>
      </c>
      <c r="BE263" s="148">
        <f t="shared" si="64"/>
        <v>0</v>
      </c>
      <c r="BF263" s="148">
        <f t="shared" si="65"/>
        <v>0</v>
      </c>
      <c r="BG263" s="148">
        <f t="shared" si="66"/>
        <v>0</v>
      </c>
      <c r="BH263" s="148">
        <f t="shared" si="67"/>
        <v>0</v>
      </c>
      <c r="BI263" s="148">
        <f t="shared" si="68"/>
        <v>0</v>
      </c>
      <c r="BJ263" s="14" t="s">
        <v>146</v>
      </c>
      <c r="BK263" s="148">
        <f t="shared" si="69"/>
        <v>0</v>
      </c>
      <c r="BL263" s="14" t="s">
        <v>145</v>
      </c>
      <c r="BM263" s="147" t="s">
        <v>604</v>
      </c>
    </row>
    <row r="264" spans="1:65" s="2" customFormat="1" ht="16.5" customHeight="1">
      <c r="A264" s="26"/>
      <c r="B264" s="135"/>
      <c r="C264" s="136" t="s">
        <v>605</v>
      </c>
      <c r="D264" s="136" t="s">
        <v>141</v>
      </c>
      <c r="E264" s="137" t="s">
        <v>606</v>
      </c>
      <c r="F264" s="138" t="s">
        <v>607</v>
      </c>
      <c r="G264" s="139" t="s">
        <v>261</v>
      </c>
      <c r="H264" s="140">
        <v>50.186999999999998</v>
      </c>
      <c r="I264" s="141"/>
      <c r="J264" s="141">
        <f t="shared" si="60"/>
        <v>0</v>
      </c>
      <c r="K264" s="142"/>
      <c r="L264" s="27"/>
      <c r="M264" s="143" t="s">
        <v>1</v>
      </c>
      <c r="N264" s="144" t="s">
        <v>38</v>
      </c>
      <c r="O264" s="145">
        <v>0.59799999999999998</v>
      </c>
      <c r="P264" s="145">
        <f t="shared" si="61"/>
        <v>30.01183</v>
      </c>
      <c r="Q264" s="145">
        <v>0</v>
      </c>
      <c r="R264" s="145">
        <f t="shared" si="62"/>
        <v>0</v>
      </c>
      <c r="S264" s="145">
        <v>0</v>
      </c>
      <c r="T264" s="146">
        <f t="shared" si="6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7" t="s">
        <v>145</v>
      </c>
      <c r="AT264" s="147" t="s">
        <v>141</v>
      </c>
      <c r="AU264" s="147" t="s">
        <v>146</v>
      </c>
      <c r="AY264" s="14" t="s">
        <v>139</v>
      </c>
      <c r="BE264" s="148">
        <f t="shared" si="64"/>
        <v>0</v>
      </c>
      <c r="BF264" s="148">
        <f t="shared" si="65"/>
        <v>0</v>
      </c>
      <c r="BG264" s="148">
        <f t="shared" si="66"/>
        <v>0</v>
      </c>
      <c r="BH264" s="148">
        <f t="shared" si="67"/>
        <v>0</v>
      </c>
      <c r="BI264" s="148">
        <f t="shared" si="68"/>
        <v>0</v>
      </c>
      <c r="BJ264" s="14" t="s">
        <v>146</v>
      </c>
      <c r="BK264" s="148">
        <f t="shared" si="69"/>
        <v>0</v>
      </c>
      <c r="BL264" s="14" t="s">
        <v>145</v>
      </c>
      <c r="BM264" s="147" t="s">
        <v>608</v>
      </c>
    </row>
    <row r="265" spans="1:65" s="2" customFormat="1" ht="24">
      <c r="A265" s="26"/>
      <c r="B265" s="135"/>
      <c r="C265" s="136" t="s">
        <v>609</v>
      </c>
      <c r="D265" s="136" t="s">
        <v>141</v>
      </c>
      <c r="E265" s="137" t="s">
        <v>610</v>
      </c>
      <c r="F265" s="138" t="s">
        <v>611</v>
      </c>
      <c r="G265" s="139" t="s">
        <v>261</v>
      </c>
      <c r="H265" s="140">
        <v>501.87</v>
      </c>
      <c r="I265" s="141"/>
      <c r="J265" s="141">
        <f t="shared" si="60"/>
        <v>0</v>
      </c>
      <c r="K265" s="142"/>
      <c r="L265" s="27"/>
      <c r="M265" s="143" t="s">
        <v>1</v>
      </c>
      <c r="N265" s="144" t="s">
        <v>38</v>
      </c>
      <c r="O265" s="145">
        <v>7.0000000000000001E-3</v>
      </c>
      <c r="P265" s="145">
        <f t="shared" si="61"/>
        <v>3.51309</v>
      </c>
      <c r="Q265" s="145">
        <v>0</v>
      </c>
      <c r="R265" s="145">
        <f t="shared" si="62"/>
        <v>0</v>
      </c>
      <c r="S265" s="145">
        <v>0</v>
      </c>
      <c r="T265" s="146">
        <f t="shared" si="6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47" t="s">
        <v>145</v>
      </c>
      <c r="AT265" s="147" t="s">
        <v>141</v>
      </c>
      <c r="AU265" s="147" t="s">
        <v>146</v>
      </c>
      <c r="AY265" s="14" t="s">
        <v>139</v>
      </c>
      <c r="BE265" s="148">
        <f t="shared" si="64"/>
        <v>0</v>
      </c>
      <c r="BF265" s="148">
        <f t="shared" si="65"/>
        <v>0</v>
      </c>
      <c r="BG265" s="148">
        <f t="shared" si="66"/>
        <v>0</v>
      </c>
      <c r="BH265" s="148">
        <f t="shared" si="67"/>
        <v>0</v>
      </c>
      <c r="BI265" s="148">
        <f t="shared" si="68"/>
        <v>0</v>
      </c>
      <c r="BJ265" s="14" t="s">
        <v>146</v>
      </c>
      <c r="BK265" s="148">
        <f t="shared" si="69"/>
        <v>0</v>
      </c>
      <c r="BL265" s="14" t="s">
        <v>145</v>
      </c>
      <c r="BM265" s="147" t="s">
        <v>612</v>
      </c>
    </row>
    <row r="266" spans="1:65" s="2" customFormat="1" ht="24">
      <c r="A266" s="26"/>
      <c r="B266" s="135"/>
      <c r="C266" s="136" t="s">
        <v>613</v>
      </c>
      <c r="D266" s="136" t="s">
        <v>141</v>
      </c>
      <c r="E266" s="137" t="s">
        <v>614</v>
      </c>
      <c r="F266" s="138" t="s">
        <v>615</v>
      </c>
      <c r="G266" s="139" t="s">
        <v>261</v>
      </c>
      <c r="H266" s="140">
        <v>50.186999999999998</v>
      </c>
      <c r="I266" s="141"/>
      <c r="J266" s="141">
        <f t="shared" si="60"/>
        <v>0</v>
      </c>
      <c r="K266" s="142"/>
      <c r="L266" s="27"/>
      <c r="M266" s="143" t="s">
        <v>1</v>
      </c>
      <c r="N266" s="144" t="s">
        <v>38</v>
      </c>
      <c r="O266" s="145">
        <v>0.89</v>
      </c>
      <c r="P266" s="145">
        <f t="shared" si="61"/>
        <v>44.666429999999998</v>
      </c>
      <c r="Q266" s="145">
        <v>0</v>
      </c>
      <c r="R266" s="145">
        <f t="shared" si="62"/>
        <v>0</v>
      </c>
      <c r="S266" s="145">
        <v>0</v>
      </c>
      <c r="T266" s="146">
        <f t="shared" si="6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7" t="s">
        <v>145</v>
      </c>
      <c r="AT266" s="147" t="s">
        <v>141</v>
      </c>
      <c r="AU266" s="147" t="s">
        <v>146</v>
      </c>
      <c r="AY266" s="14" t="s">
        <v>139</v>
      </c>
      <c r="BE266" s="148">
        <f t="shared" si="64"/>
        <v>0</v>
      </c>
      <c r="BF266" s="148">
        <f t="shared" si="65"/>
        <v>0</v>
      </c>
      <c r="BG266" s="148">
        <f t="shared" si="66"/>
        <v>0</v>
      </c>
      <c r="BH266" s="148">
        <f t="shared" si="67"/>
        <v>0</v>
      </c>
      <c r="BI266" s="148">
        <f t="shared" si="68"/>
        <v>0</v>
      </c>
      <c r="BJ266" s="14" t="s">
        <v>146</v>
      </c>
      <c r="BK266" s="148">
        <f t="shared" si="69"/>
        <v>0</v>
      </c>
      <c r="BL266" s="14" t="s">
        <v>145</v>
      </c>
      <c r="BM266" s="147" t="s">
        <v>616</v>
      </c>
    </row>
    <row r="267" spans="1:65" s="2" customFormat="1" ht="24">
      <c r="A267" s="26"/>
      <c r="B267" s="135"/>
      <c r="C267" s="136" t="s">
        <v>617</v>
      </c>
      <c r="D267" s="136" t="s">
        <v>141</v>
      </c>
      <c r="E267" s="137" t="s">
        <v>618</v>
      </c>
      <c r="F267" s="138" t="s">
        <v>619</v>
      </c>
      <c r="G267" s="139" t="s">
        <v>261</v>
      </c>
      <c r="H267" s="140">
        <v>50.186999999999998</v>
      </c>
      <c r="I267" s="141"/>
      <c r="J267" s="141">
        <f t="shared" si="60"/>
        <v>0</v>
      </c>
      <c r="K267" s="142"/>
      <c r="L267" s="27"/>
      <c r="M267" s="143" t="s">
        <v>1</v>
      </c>
      <c r="N267" s="144" t="s">
        <v>38</v>
      </c>
      <c r="O267" s="145">
        <v>0</v>
      </c>
      <c r="P267" s="145">
        <f t="shared" si="61"/>
        <v>0</v>
      </c>
      <c r="Q267" s="145">
        <v>0</v>
      </c>
      <c r="R267" s="145">
        <f t="shared" si="62"/>
        <v>0</v>
      </c>
      <c r="S267" s="145">
        <v>0</v>
      </c>
      <c r="T267" s="146">
        <f t="shared" si="6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7" t="s">
        <v>145</v>
      </c>
      <c r="AT267" s="147" t="s">
        <v>141</v>
      </c>
      <c r="AU267" s="147" t="s">
        <v>146</v>
      </c>
      <c r="AY267" s="14" t="s">
        <v>139</v>
      </c>
      <c r="BE267" s="148">
        <f t="shared" si="64"/>
        <v>0</v>
      </c>
      <c r="BF267" s="148">
        <f t="shared" si="65"/>
        <v>0</v>
      </c>
      <c r="BG267" s="148">
        <f t="shared" si="66"/>
        <v>0</v>
      </c>
      <c r="BH267" s="148">
        <f t="shared" si="67"/>
        <v>0</v>
      </c>
      <c r="BI267" s="148">
        <f t="shared" si="68"/>
        <v>0</v>
      </c>
      <c r="BJ267" s="14" t="s">
        <v>146</v>
      </c>
      <c r="BK267" s="148">
        <f t="shared" si="69"/>
        <v>0</v>
      </c>
      <c r="BL267" s="14" t="s">
        <v>145</v>
      </c>
      <c r="BM267" s="147" t="s">
        <v>620</v>
      </c>
    </row>
    <row r="268" spans="1:65" s="12" customFormat="1" ht="22.9" customHeight="1">
      <c r="B268" s="123"/>
      <c r="D268" s="124" t="s">
        <v>71</v>
      </c>
      <c r="E268" s="133" t="s">
        <v>545</v>
      </c>
      <c r="F268" s="133" t="s">
        <v>621</v>
      </c>
      <c r="I268" s="214"/>
      <c r="J268" s="134">
        <f>BK268</f>
        <v>0</v>
      </c>
      <c r="L268" s="123"/>
      <c r="M268" s="127"/>
      <c r="N268" s="128"/>
      <c r="O268" s="128"/>
      <c r="P268" s="129">
        <f>P269</f>
        <v>183.53133</v>
      </c>
      <c r="Q268" s="128"/>
      <c r="R268" s="129">
        <f>R269</f>
        <v>0</v>
      </c>
      <c r="S268" s="128"/>
      <c r="T268" s="130">
        <f>T269</f>
        <v>0</v>
      </c>
      <c r="AR268" s="124" t="s">
        <v>80</v>
      </c>
      <c r="AT268" s="131" t="s">
        <v>71</v>
      </c>
      <c r="AU268" s="131" t="s">
        <v>80</v>
      </c>
      <c r="AY268" s="124" t="s">
        <v>139</v>
      </c>
      <c r="BK268" s="132">
        <f>BK269</f>
        <v>0</v>
      </c>
    </row>
    <row r="269" spans="1:65" s="2" customFormat="1" ht="24">
      <c r="A269" s="26"/>
      <c r="B269" s="135"/>
      <c r="C269" s="136" t="s">
        <v>622</v>
      </c>
      <c r="D269" s="136" t="s">
        <v>141</v>
      </c>
      <c r="E269" s="137" t="s">
        <v>623</v>
      </c>
      <c r="F269" s="138" t="s">
        <v>624</v>
      </c>
      <c r="G269" s="139" t="s">
        <v>261</v>
      </c>
      <c r="H269" s="140">
        <v>557.846</v>
      </c>
      <c r="I269" s="141"/>
      <c r="J269" s="141">
        <f>ROUND(I269*H269,2)</f>
        <v>0</v>
      </c>
      <c r="K269" s="142"/>
      <c r="L269" s="27"/>
      <c r="M269" s="143" t="s">
        <v>1</v>
      </c>
      <c r="N269" s="144" t="s">
        <v>38</v>
      </c>
      <c r="O269" s="145">
        <v>0.32900000000000001</v>
      </c>
      <c r="P269" s="145">
        <f>O269*H269</f>
        <v>183.53133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7" t="s">
        <v>145</v>
      </c>
      <c r="AT269" s="147" t="s">
        <v>141</v>
      </c>
      <c r="AU269" s="147" t="s">
        <v>146</v>
      </c>
      <c r="AY269" s="14" t="s">
        <v>139</v>
      </c>
      <c r="BE269" s="148">
        <f>IF(N269="základná",J269,0)</f>
        <v>0</v>
      </c>
      <c r="BF269" s="148">
        <f>IF(N269="znížená",J269,0)</f>
        <v>0</v>
      </c>
      <c r="BG269" s="148">
        <f>IF(N269="zákl. prenesená",J269,0)</f>
        <v>0</v>
      </c>
      <c r="BH269" s="148">
        <f>IF(N269="zníž. prenesená",J269,0)</f>
        <v>0</v>
      </c>
      <c r="BI269" s="148">
        <f>IF(N269="nulová",J269,0)</f>
        <v>0</v>
      </c>
      <c r="BJ269" s="14" t="s">
        <v>146</v>
      </c>
      <c r="BK269" s="148">
        <f>ROUND(I269*H269,2)</f>
        <v>0</v>
      </c>
      <c r="BL269" s="14" t="s">
        <v>145</v>
      </c>
      <c r="BM269" s="147" t="s">
        <v>625</v>
      </c>
    </row>
    <row r="270" spans="1:65" s="12" customFormat="1" ht="25.9" customHeight="1">
      <c r="B270" s="123"/>
      <c r="D270" s="124" t="s">
        <v>71</v>
      </c>
      <c r="E270" s="125" t="s">
        <v>626</v>
      </c>
      <c r="F270" s="125" t="s">
        <v>627</v>
      </c>
      <c r="I270" s="214"/>
      <c r="J270" s="126">
        <f>BK270</f>
        <v>0</v>
      </c>
      <c r="L270" s="123"/>
      <c r="M270" s="127"/>
      <c r="N270" s="128"/>
      <c r="O270" s="128"/>
      <c r="P270" s="129">
        <f>P271+P282+P295+P312+P319+P337+P340+P367+P372+P378+P382+P386+P390+P395+P399</f>
        <v>1985.9676400000001</v>
      </c>
      <c r="Q270" s="128"/>
      <c r="R270" s="129">
        <f>R271+R282+R295+R312+R319+R337+R340+R367+R372+R378+R382+R386+R390+R395+R399</f>
        <v>36.59348</v>
      </c>
      <c r="S270" s="128"/>
      <c r="T270" s="130">
        <f>T271+T282+T295+T312+T319+T337+T340+T367+T372+T378+T382+T386+T390+T395+T399</f>
        <v>3.15726</v>
      </c>
      <c r="AR270" s="124" t="s">
        <v>146</v>
      </c>
      <c r="AT270" s="131" t="s">
        <v>71</v>
      </c>
      <c r="AU270" s="131" t="s">
        <v>72</v>
      </c>
      <c r="AY270" s="124" t="s">
        <v>139</v>
      </c>
      <c r="BK270" s="132">
        <f>BK271+BK282+BK295+BK312+BK319+BK337+BK340+BK367+BK372+BK378+BK382+BK386+BK390+BK395+BK399</f>
        <v>0</v>
      </c>
    </row>
    <row r="271" spans="1:65" s="12" customFormat="1" ht="22.9" customHeight="1">
      <c r="B271" s="123"/>
      <c r="D271" s="124" t="s">
        <v>71</v>
      </c>
      <c r="E271" s="133" t="s">
        <v>628</v>
      </c>
      <c r="F271" s="133" t="s">
        <v>629</v>
      </c>
      <c r="I271" s="214"/>
      <c r="J271" s="134">
        <f>BK271</f>
        <v>0</v>
      </c>
      <c r="L271" s="123"/>
      <c r="M271" s="127"/>
      <c r="N271" s="128"/>
      <c r="O271" s="128"/>
      <c r="P271" s="129">
        <f>SUM(P272:P281)</f>
        <v>59.088450000000002</v>
      </c>
      <c r="Q271" s="128"/>
      <c r="R271" s="129">
        <f>SUM(R272:R281)</f>
        <v>1.31793</v>
      </c>
      <c r="S271" s="128"/>
      <c r="T271" s="130">
        <f>SUM(T272:T281)</f>
        <v>0</v>
      </c>
      <c r="AR271" s="124" t="s">
        <v>146</v>
      </c>
      <c r="AT271" s="131" t="s">
        <v>71</v>
      </c>
      <c r="AU271" s="131" t="s">
        <v>80</v>
      </c>
      <c r="AY271" s="124" t="s">
        <v>139</v>
      </c>
      <c r="BK271" s="132">
        <f>SUM(BK272:BK281)</f>
        <v>0</v>
      </c>
    </row>
    <row r="272" spans="1:65" s="2" customFormat="1" ht="24">
      <c r="A272" s="26"/>
      <c r="B272" s="135"/>
      <c r="C272" s="136" t="s">
        <v>630</v>
      </c>
      <c r="D272" s="136" t="s">
        <v>141</v>
      </c>
      <c r="E272" s="137" t="s">
        <v>631</v>
      </c>
      <c r="F272" s="138" t="s">
        <v>632</v>
      </c>
      <c r="G272" s="139" t="s">
        <v>144</v>
      </c>
      <c r="H272" s="140">
        <v>168</v>
      </c>
      <c r="I272" s="141"/>
      <c r="J272" s="141">
        <f t="shared" ref="J272:J281" si="70">ROUND(I272*H272,2)</f>
        <v>0</v>
      </c>
      <c r="K272" s="142"/>
      <c r="L272" s="27"/>
      <c r="M272" s="143" t="s">
        <v>1</v>
      </c>
      <c r="N272" s="144" t="s">
        <v>38</v>
      </c>
      <c r="O272" s="145">
        <v>1.303E-2</v>
      </c>
      <c r="P272" s="145">
        <f t="shared" ref="P272:P281" si="71">O272*H272</f>
        <v>2.1890399999999999</v>
      </c>
      <c r="Q272" s="145">
        <v>0</v>
      </c>
      <c r="R272" s="145">
        <f t="shared" ref="R272:R281" si="72">Q272*H272</f>
        <v>0</v>
      </c>
      <c r="S272" s="145">
        <v>0</v>
      </c>
      <c r="T272" s="146">
        <f t="shared" ref="T272:T281" si="73">S272*H272</f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47" t="s">
        <v>204</v>
      </c>
      <c r="AT272" s="147" t="s">
        <v>141</v>
      </c>
      <c r="AU272" s="147" t="s">
        <v>146</v>
      </c>
      <c r="AY272" s="14" t="s">
        <v>139</v>
      </c>
      <c r="BE272" s="148">
        <f t="shared" ref="BE272:BE281" si="74">IF(N272="základná",J272,0)</f>
        <v>0</v>
      </c>
      <c r="BF272" s="148">
        <f t="shared" ref="BF272:BF281" si="75">IF(N272="znížená",J272,0)</f>
        <v>0</v>
      </c>
      <c r="BG272" s="148">
        <f t="shared" ref="BG272:BG281" si="76">IF(N272="zákl. prenesená",J272,0)</f>
        <v>0</v>
      </c>
      <c r="BH272" s="148">
        <f t="shared" ref="BH272:BH281" si="77">IF(N272="zníž. prenesená",J272,0)</f>
        <v>0</v>
      </c>
      <c r="BI272" s="148">
        <f t="shared" ref="BI272:BI281" si="78">IF(N272="nulová",J272,0)</f>
        <v>0</v>
      </c>
      <c r="BJ272" s="14" t="s">
        <v>146</v>
      </c>
      <c r="BK272" s="148">
        <f t="shared" ref="BK272:BK281" si="79">ROUND(I272*H272,2)</f>
        <v>0</v>
      </c>
      <c r="BL272" s="14" t="s">
        <v>204</v>
      </c>
      <c r="BM272" s="147" t="s">
        <v>633</v>
      </c>
    </row>
    <row r="273" spans="1:65" s="2" customFormat="1" ht="16.5" customHeight="1">
      <c r="A273" s="26"/>
      <c r="B273" s="135"/>
      <c r="C273" s="149" t="s">
        <v>634</v>
      </c>
      <c r="D273" s="149" t="s">
        <v>209</v>
      </c>
      <c r="E273" s="150" t="s">
        <v>635</v>
      </c>
      <c r="F273" s="151" t="s">
        <v>636</v>
      </c>
      <c r="G273" s="152" t="s">
        <v>261</v>
      </c>
      <c r="H273" s="153">
        <v>6.6000000000000003E-2</v>
      </c>
      <c r="I273" s="154"/>
      <c r="J273" s="154">
        <f t="shared" si="70"/>
        <v>0</v>
      </c>
      <c r="K273" s="155"/>
      <c r="L273" s="156"/>
      <c r="M273" s="157" t="s">
        <v>1</v>
      </c>
      <c r="N273" s="158" t="s">
        <v>38</v>
      </c>
      <c r="O273" s="145">
        <v>0</v>
      </c>
      <c r="P273" s="145">
        <f t="shared" si="71"/>
        <v>0</v>
      </c>
      <c r="Q273" s="145">
        <v>1</v>
      </c>
      <c r="R273" s="145">
        <f t="shared" si="72"/>
        <v>6.6000000000000003E-2</v>
      </c>
      <c r="S273" s="145">
        <v>0</v>
      </c>
      <c r="T273" s="146">
        <f t="shared" si="7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7" t="s">
        <v>271</v>
      </c>
      <c r="AT273" s="147" t="s">
        <v>209</v>
      </c>
      <c r="AU273" s="147" t="s">
        <v>146</v>
      </c>
      <c r="AY273" s="14" t="s">
        <v>139</v>
      </c>
      <c r="BE273" s="148">
        <f t="shared" si="74"/>
        <v>0</v>
      </c>
      <c r="BF273" s="148">
        <f t="shared" si="75"/>
        <v>0</v>
      </c>
      <c r="BG273" s="148">
        <f t="shared" si="76"/>
        <v>0</v>
      </c>
      <c r="BH273" s="148">
        <f t="shared" si="77"/>
        <v>0</v>
      </c>
      <c r="BI273" s="148">
        <f t="shared" si="78"/>
        <v>0</v>
      </c>
      <c r="BJ273" s="14" t="s">
        <v>146</v>
      </c>
      <c r="BK273" s="148">
        <f t="shared" si="79"/>
        <v>0</v>
      </c>
      <c r="BL273" s="14" t="s">
        <v>204</v>
      </c>
      <c r="BM273" s="147" t="s">
        <v>637</v>
      </c>
    </row>
    <row r="274" spans="1:65" s="2" customFormat="1" ht="36">
      <c r="A274" s="26"/>
      <c r="B274" s="135"/>
      <c r="C274" s="136" t="s">
        <v>638</v>
      </c>
      <c r="D274" s="136" t="s">
        <v>141</v>
      </c>
      <c r="E274" s="137" t="s">
        <v>639</v>
      </c>
      <c r="F274" s="138" t="s">
        <v>640</v>
      </c>
      <c r="G274" s="139" t="s">
        <v>144</v>
      </c>
      <c r="H274" s="140">
        <v>28.05</v>
      </c>
      <c r="I274" s="141"/>
      <c r="J274" s="141">
        <f t="shared" si="70"/>
        <v>0</v>
      </c>
      <c r="K274" s="142"/>
      <c r="L274" s="27"/>
      <c r="M274" s="143" t="s">
        <v>1</v>
      </c>
      <c r="N274" s="144" t="s">
        <v>38</v>
      </c>
      <c r="O274" s="145">
        <v>0.20499999999999999</v>
      </c>
      <c r="P274" s="145">
        <f t="shared" si="71"/>
        <v>5.7502500000000003</v>
      </c>
      <c r="Q274" s="145">
        <v>5.1799999999999997E-3</v>
      </c>
      <c r="R274" s="145">
        <f t="shared" si="72"/>
        <v>0.14530000000000001</v>
      </c>
      <c r="S274" s="145">
        <v>0</v>
      </c>
      <c r="T274" s="146">
        <f t="shared" si="7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47" t="s">
        <v>204</v>
      </c>
      <c r="AT274" s="147" t="s">
        <v>141</v>
      </c>
      <c r="AU274" s="147" t="s">
        <v>146</v>
      </c>
      <c r="AY274" s="14" t="s">
        <v>139</v>
      </c>
      <c r="BE274" s="148">
        <f t="shared" si="74"/>
        <v>0</v>
      </c>
      <c r="BF274" s="148">
        <f t="shared" si="75"/>
        <v>0</v>
      </c>
      <c r="BG274" s="148">
        <f t="shared" si="76"/>
        <v>0</v>
      </c>
      <c r="BH274" s="148">
        <f t="shared" si="77"/>
        <v>0</v>
      </c>
      <c r="BI274" s="148">
        <f t="shared" si="78"/>
        <v>0</v>
      </c>
      <c r="BJ274" s="14" t="s">
        <v>146</v>
      </c>
      <c r="BK274" s="148">
        <f t="shared" si="79"/>
        <v>0</v>
      </c>
      <c r="BL274" s="14" t="s">
        <v>204</v>
      </c>
      <c r="BM274" s="147" t="s">
        <v>641</v>
      </c>
    </row>
    <row r="275" spans="1:65" s="2" customFormat="1" ht="24">
      <c r="A275" s="26"/>
      <c r="B275" s="135"/>
      <c r="C275" s="136" t="s">
        <v>642</v>
      </c>
      <c r="D275" s="136" t="s">
        <v>141</v>
      </c>
      <c r="E275" s="137" t="s">
        <v>643</v>
      </c>
      <c r="F275" s="138" t="s">
        <v>644</v>
      </c>
      <c r="G275" s="139" t="s">
        <v>144</v>
      </c>
      <c r="H275" s="140">
        <v>18.100000000000001</v>
      </c>
      <c r="I275" s="141"/>
      <c r="J275" s="141">
        <f t="shared" si="70"/>
        <v>0</v>
      </c>
      <c r="K275" s="142"/>
      <c r="L275" s="27"/>
      <c r="M275" s="143" t="s">
        <v>1</v>
      </c>
      <c r="N275" s="144" t="s">
        <v>38</v>
      </c>
      <c r="O275" s="145">
        <v>0.16524</v>
      </c>
      <c r="P275" s="145">
        <f t="shared" si="71"/>
        <v>2.9908399999999999</v>
      </c>
      <c r="Q275" s="145">
        <v>8.0000000000000007E-5</v>
      </c>
      <c r="R275" s="145">
        <f t="shared" si="72"/>
        <v>1.4499999999999999E-3</v>
      </c>
      <c r="S275" s="145">
        <v>0</v>
      </c>
      <c r="T275" s="146">
        <f t="shared" si="7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47" t="s">
        <v>204</v>
      </c>
      <c r="AT275" s="147" t="s">
        <v>141</v>
      </c>
      <c r="AU275" s="147" t="s">
        <v>146</v>
      </c>
      <c r="AY275" s="14" t="s">
        <v>139</v>
      </c>
      <c r="BE275" s="148">
        <f t="shared" si="74"/>
        <v>0</v>
      </c>
      <c r="BF275" s="148">
        <f t="shared" si="75"/>
        <v>0</v>
      </c>
      <c r="BG275" s="148">
        <f t="shared" si="76"/>
        <v>0</v>
      </c>
      <c r="BH275" s="148">
        <f t="shared" si="77"/>
        <v>0</v>
      </c>
      <c r="BI275" s="148">
        <f t="shared" si="78"/>
        <v>0</v>
      </c>
      <c r="BJ275" s="14" t="s">
        <v>146</v>
      </c>
      <c r="BK275" s="148">
        <f t="shared" si="79"/>
        <v>0</v>
      </c>
      <c r="BL275" s="14" t="s">
        <v>204</v>
      </c>
      <c r="BM275" s="147" t="s">
        <v>645</v>
      </c>
    </row>
    <row r="276" spans="1:65" s="2" customFormat="1" ht="36">
      <c r="A276" s="26"/>
      <c r="B276" s="135"/>
      <c r="C276" s="149" t="s">
        <v>646</v>
      </c>
      <c r="D276" s="149" t="s">
        <v>209</v>
      </c>
      <c r="E276" s="150" t="s">
        <v>647</v>
      </c>
      <c r="F276" s="151" t="s">
        <v>648</v>
      </c>
      <c r="G276" s="152" t="s">
        <v>144</v>
      </c>
      <c r="H276" s="153">
        <v>19.899999999999999</v>
      </c>
      <c r="I276" s="154"/>
      <c r="J276" s="154">
        <f t="shared" si="70"/>
        <v>0</v>
      </c>
      <c r="K276" s="155"/>
      <c r="L276" s="156"/>
      <c r="M276" s="157" t="s">
        <v>1</v>
      </c>
      <c r="N276" s="158" t="s">
        <v>38</v>
      </c>
      <c r="O276" s="145">
        <v>0</v>
      </c>
      <c r="P276" s="145">
        <f t="shared" si="71"/>
        <v>0</v>
      </c>
      <c r="Q276" s="145">
        <v>2E-3</v>
      </c>
      <c r="R276" s="145">
        <f t="shared" si="72"/>
        <v>3.9800000000000002E-2</v>
      </c>
      <c r="S276" s="145">
        <v>0</v>
      </c>
      <c r="T276" s="146">
        <f t="shared" si="7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47" t="s">
        <v>271</v>
      </c>
      <c r="AT276" s="147" t="s">
        <v>209</v>
      </c>
      <c r="AU276" s="147" t="s">
        <v>146</v>
      </c>
      <c r="AY276" s="14" t="s">
        <v>139</v>
      </c>
      <c r="BE276" s="148">
        <f t="shared" si="74"/>
        <v>0</v>
      </c>
      <c r="BF276" s="148">
        <f t="shared" si="75"/>
        <v>0</v>
      </c>
      <c r="BG276" s="148">
        <f t="shared" si="76"/>
        <v>0</v>
      </c>
      <c r="BH276" s="148">
        <f t="shared" si="77"/>
        <v>0</v>
      </c>
      <c r="BI276" s="148">
        <f t="shared" si="78"/>
        <v>0</v>
      </c>
      <c r="BJ276" s="14" t="s">
        <v>146</v>
      </c>
      <c r="BK276" s="148">
        <f t="shared" si="79"/>
        <v>0</v>
      </c>
      <c r="BL276" s="14" t="s">
        <v>204</v>
      </c>
      <c r="BM276" s="147" t="s">
        <v>649</v>
      </c>
    </row>
    <row r="277" spans="1:65" s="2" customFormat="1" ht="16.5" customHeight="1">
      <c r="A277" s="26"/>
      <c r="B277" s="135"/>
      <c r="C277" s="149" t="s">
        <v>650</v>
      </c>
      <c r="D277" s="149" t="s">
        <v>209</v>
      </c>
      <c r="E277" s="150" t="s">
        <v>651</v>
      </c>
      <c r="F277" s="151" t="s">
        <v>652</v>
      </c>
      <c r="G277" s="152" t="s">
        <v>278</v>
      </c>
      <c r="H277" s="153">
        <v>18</v>
      </c>
      <c r="I277" s="154"/>
      <c r="J277" s="154">
        <f t="shared" si="70"/>
        <v>0</v>
      </c>
      <c r="K277" s="155"/>
      <c r="L277" s="156"/>
      <c r="M277" s="157" t="s">
        <v>1</v>
      </c>
      <c r="N277" s="158" t="s">
        <v>38</v>
      </c>
      <c r="O277" s="145">
        <v>0</v>
      </c>
      <c r="P277" s="145">
        <f t="shared" si="71"/>
        <v>0</v>
      </c>
      <c r="Q277" s="145">
        <v>1.5E-3</v>
      </c>
      <c r="R277" s="145">
        <f t="shared" si="72"/>
        <v>2.7E-2</v>
      </c>
      <c r="S277" s="145">
        <v>0</v>
      </c>
      <c r="T277" s="146">
        <f t="shared" si="7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47" t="s">
        <v>271</v>
      </c>
      <c r="AT277" s="147" t="s">
        <v>209</v>
      </c>
      <c r="AU277" s="147" t="s">
        <v>146</v>
      </c>
      <c r="AY277" s="14" t="s">
        <v>139</v>
      </c>
      <c r="BE277" s="148">
        <f t="shared" si="74"/>
        <v>0</v>
      </c>
      <c r="BF277" s="148">
        <f t="shared" si="75"/>
        <v>0</v>
      </c>
      <c r="BG277" s="148">
        <f t="shared" si="76"/>
        <v>0</v>
      </c>
      <c r="BH277" s="148">
        <f t="shared" si="77"/>
        <v>0</v>
      </c>
      <c r="BI277" s="148">
        <f t="shared" si="78"/>
        <v>0</v>
      </c>
      <c r="BJ277" s="14" t="s">
        <v>146</v>
      </c>
      <c r="BK277" s="148">
        <f t="shared" si="79"/>
        <v>0</v>
      </c>
      <c r="BL277" s="14" t="s">
        <v>204</v>
      </c>
      <c r="BM277" s="147" t="s">
        <v>653</v>
      </c>
    </row>
    <row r="278" spans="1:65" s="2" customFormat="1" ht="24">
      <c r="A278" s="26"/>
      <c r="B278" s="135"/>
      <c r="C278" s="136" t="s">
        <v>654</v>
      </c>
      <c r="D278" s="136" t="s">
        <v>141</v>
      </c>
      <c r="E278" s="137" t="s">
        <v>655</v>
      </c>
      <c r="F278" s="138" t="s">
        <v>656</v>
      </c>
      <c r="G278" s="139" t="s">
        <v>144</v>
      </c>
      <c r="H278" s="140">
        <v>168</v>
      </c>
      <c r="I278" s="141"/>
      <c r="J278" s="141">
        <f t="shared" si="70"/>
        <v>0</v>
      </c>
      <c r="K278" s="142"/>
      <c r="L278" s="27"/>
      <c r="M278" s="143" t="s">
        <v>1</v>
      </c>
      <c r="N278" s="144" t="s">
        <v>38</v>
      </c>
      <c r="O278" s="145">
        <v>0.21099000000000001</v>
      </c>
      <c r="P278" s="145">
        <f t="shared" si="71"/>
        <v>35.44632</v>
      </c>
      <c r="Q278" s="145">
        <v>5.4000000000000001E-4</v>
      </c>
      <c r="R278" s="145">
        <f t="shared" si="72"/>
        <v>9.0719999999999995E-2</v>
      </c>
      <c r="S278" s="145">
        <v>0</v>
      </c>
      <c r="T278" s="146">
        <f t="shared" si="7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47" t="s">
        <v>204</v>
      </c>
      <c r="AT278" s="147" t="s">
        <v>141</v>
      </c>
      <c r="AU278" s="147" t="s">
        <v>146</v>
      </c>
      <c r="AY278" s="14" t="s">
        <v>139</v>
      </c>
      <c r="BE278" s="148">
        <f t="shared" si="74"/>
        <v>0</v>
      </c>
      <c r="BF278" s="148">
        <f t="shared" si="75"/>
        <v>0</v>
      </c>
      <c r="BG278" s="148">
        <f t="shared" si="76"/>
        <v>0</v>
      </c>
      <c r="BH278" s="148">
        <f t="shared" si="77"/>
        <v>0</v>
      </c>
      <c r="BI278" s="148">
        <f t="shared" si="78"/>
        <v>0</v>
      </c>
      <c r="BJ278" s="14" t="s">
        <v>146</v>
      </c>
      <c r="BK278" s="148">
        <f t="shared" si="79"/>
        <v>0</v>
      </c>
      <c r="BL278" s="14" t="s">
        <v>204</v>
      </c>
      <c r="BM278" s="147" t="s">
        <v>657</v>
      </c>
    </row>
    <row r="279" spans="1:65" s="2" customFormat="1" ht="24">
      <c r="A279" s="26"/>
      <c r="B279" s="135"/>
      <c r="C279" s="149" t="s">
        <v>658</v>
      </c>
      <c r="D279" s="149" t="s">
        <v>209</v>
      </c>
      <c r="E279" s="150" t="s">
        <v>659</v>
      </c>
      <c r="F279" s="151" t="s">
        <v>660</v>
      </c>
      <c r="G279" s="152" t="s">
        <v>144</v>
      </c>
      <c r="H279" s="153">
        <v>193.2</v>
      </c>
      <c r="I279" s="154"/>
      <c r="J279" s="154">
        <f t="shared" si="70"/>
        <v>0</v>
      </c>
      <c r="K279" s="155"/>
      <c r="L279" s="156"/>
      <c r="M279" s="157" t="s">
        <v>1</v>
      </c>
      <c r="N279" s="158" t="s">
        <v>38</v>
      </c>
      <c r="O279" s="145">
        <v>0</v>
      </c>
      <c r="P279" s="145">
        <f t="shared" si="71"/>
        <v>0</v>
      </c>
      <c r="Q279" s="145">
        <v>4.2500000000000003E-3</v>
      </c>
      <c r="R279" s="145">
        <f t="shared" si="72"/>
        <v>0.82110000000000005</v>
      </c>
      <c r="S279" s="145">
        <v>0</v>
      </c>
      <c r="T279" s="146">
        <f t="shared" si="7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47" t="s">
        <v>271</v>
      </c>
      <c r="AT279" s="147" t="s">
        <v>209</v>
      </c>
      <c r="AU279" s="147" t="s">
        <v>146</v>
      </c>
      <c r="AY279" s="14" t="s">
        <v>139</v>
      </c>
      <c r="BE279" s="148">
        <f t="shared" si="74"/>
        <v>0</v>
      </c>
      <c r="BF279" s="148">
        <f t="shared" si="75"/>
        <v>0</v>
      </c>
      <c r="BG279" s="148">
        <f t="shared" si="76"/>
        <v>0</v>
      </c>
      <c r="BH279" s="148">
        <f t="shared" si="77"/>
        <v>0</v>
      </c>
      <c r="BI279" s="148">
        <f t="shared" si="78"/>
        <v>0</v>
      </c>
      <c r="BJ279" s="14" t="s">
        <v>146</v>
      </c>
      <c r="BK279" s="148">
        <f t="shared" si="79"/>
        <v>0</v>
      </c>
      <c r="BL279" s="14" t="s">
        <v>204</v>
      </c>
      <c r="BM279" s="147" t="s">
        <v>661</v>
      </c>
    </row>
    <row r="280" spans="1:65" s="2" customFormat="1" ht="36">
      <c r="A280" s="26"/>
      <c r="B280" s="135"/>
      <c r="C280" s="136" t="s">
        <v>662</v>
      </c>
      <c r="D280" s="136" t="s">
        <v>141</v>
      </c>
      <c r="E280" s="137" t="s">
        <v>663</v>
      </c>
      <c r="F280" s="138" t="s">
        <v>664</v>
      </c>
      <c r="G280" s="139" t="s">
        <v>144</v>
      </c>
      <c r="H280" s="140">
        <v>28</v>
      </c>
      <c r="I280" s="141"/>
      <c r="J280" s="141">
        <f t="shared" si="70"/>
        <v>0</v>
      </c>
      <c r="K280" s="142"/>
      <c r="L280" s="27"/>
      <c r="M280" s="143" t="s">
        <v>1</v>
      </c>
      <c r="N280" s="144" t="s">
        <v>38</v>
      </c>
      <c r="O280" s="145">
        <v>0.45400000000000001</v>
      </c>
      <c r="P280" s="145">
        <f t="shared" si="71"/>
        <v>12.712</v>
      </c>
      <c r="Q280" s="145">
        <v>4.5199999999999997E-3</v>
      </c>
      <c r="R280" s="145">
        <f t="shared" si="72"/>
        <v>0.12656000000000001</v>
      </c>
      <c r="S280" s="145">
        <v>0</v>
      </c>
      <c r="T280" s="146">
        <f t="shared" si="73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47" t="s">
        <v>204</v>
      </c>
      <c r="AT280" s="147" t="s">
        <v>141</v>
      </c>
      <c r="AU280" s="147" t="s">
        <v>146</v>
      </c>
      <c r="AY280" s="14" t="s">
        <v>139</v>
      </c>
      <c r="BE280" s="148">
        <f t="shared" si="74"/>
        <v>0</v>
      </c>
      <c r="BF280" s="148">
        <f t="shared" si="75"/>
        <v>0</v>
      </c>
      <c r="BG280" s="148">
        <f t="shared" si="76"/>
        <v>0</v>
      </c>
      <c r="BH280" s="148">
        <f t="shared" si="77"/>
        <v>0</v>
      </c>
      <c r="BI280" s="148">
        <f t="shared" si="78"/>
        <v>0</v>
      </c>
      <c r="BJ280" s="14" t="s">
        <v>146</v>
      </c>
      <c r="BK280" s="148">
        <f t="shared" si="79"/>
        <v>0</v>
      </c>
      <c r="BL280" s="14" t="s">
        <v>204</v>
      </c>
      <c r="BM280" s="147" t="s">
        <v>665</v>
      </c>
    </row>
    <row r="281" spans="1:65" s="2" customFormat="1" ht="24">
      <c r="A281" s="26"/>
      <c r="B281" s="135"/>
      <c r="C281" s="136" t="s">
        <v>666</v>
      </c>
      <c r="D281" s="136" t="s">
        <v>141</v>
      </c>
      <c r="E281" s="137" t="s">
        <v>667</v>
      </c>
      <c r="F281" s="138" t="s">
        <v>668</v>
      </c>
      <c r="G281" s="139" t="s">
        <v>669</v>
      </c>
      <c r="H281" s="140">
        <v>30.032</v>
      </c>
      <c r="I281" s="141"/>
      <c r="J281" s="141">
        <f t="shared" si="70"/>
        <v>0</v>
      </c>
      <c r="K281" s="142"/>
      <c r="L281" s="27"/>
      <c r="M281" s="143" t="s">
        <v>1</v>
      </c>
      <c r="N281" s="144" t="s">
        <v>38</v>
      </c>
      <c r="O281" s="145">
        <v>0</v>
      </c>
      <c r="P281" s="145">
        <f t="shared" si="71"/>
        <v>0</v>
      </c>
      <c r="Q281" s="145">
        <v>0</v>
      </c>
      <c r="R281" s="145">
        <f t="shared" si="72"/>
        <v>0</v>
      </c>
      <c r="S281" s="145">
        <v>0</v>
      </c>
      <c r="T281" s="146">
        <f t="shared" si="73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47" t="s">
        <v>204</v>
      </c>
      <c r="AT281" s="147" t="s">
        <v>141</v>
      </c>
      <c r="AU281" s="147" t="s">
        <v>146</v>
      </c>
      <c r="AY281" s="14" t="s">
        <v>139</v>
      </c>
      <c r="BE281" s="148">
        <f t="shared" si="74"/>
        <v>0</v>
      </c>
      <c r="BF281" s="148">
        <f t="shared" si="75"/>
        <v>0</v>
      </c>
      <c r="BG281" s="148">
        <f t="shared" si="76"/>
        <v>0</v>
      </c>
      <c r="BH281" s="148">
        <f t="shared" si="77"/>
        <v>0</v>
      </c>
      <c r="BI281" s="148">
        <f t="shared" si="78"/>
        <v>0</v>
      </c>
      <c r="BJ281" s="14" t="s">
        <v>146</v>
      </c>
      <c r="BK281" s="148">
        <f t="shared" si="79"/>
        <v>0</v>
      </c>
      <c r="BL281" s="14" t="s">
        <v>204</v>
      </c>
      <c r="BM281" s="147" t="s">
        <v>670</v>
      </c>
    </row>
    <row r="282" spans="1:65" s="12" customFormat="1" ht="22.9" customHeight="1">
      <c r="B282" s="123"/>
      <c r="D282" s="124" t="s">
        <v>71</v>
      </c>
      <c r="E282" s="133" t="s">
        <v>671</v>
      </c>
      <c r="F282" s="133" t="s">
        <v>672</v>
      </c>
      <c r="I282" s="214"/>
      <c r="J282" s="134">
        <f>BK282</f>
        <v>0</v>
      </c>
      <c r="L282" s="123"/>
      <c r="M282" s="127"/>
      <c r="N282" s="128"/>
      <c r="O282" s="128"/>
      <c r="P282" s="129">
        <f>SUM(P283:P294)</f>
        <v>120.98654000000001</v>
      </c>
      <c r="Q282" s="128"/>
      <c r="R282" s="129">
        <f>SUM(R283:R294)</f>
        <v>6.0149100000000004</v>
      </c>
      <c r="S282" s="128"/>
      <c r="T282" s="130">
        <f>SUM(T283:T294)</f>
        <v>0</v>
      </c>
      <c r="AR282" s="124" t="s">
        <v>146</v>
      </c>
      <c r="AT282" s="131" t="s">
        <v>71</v>
      </c>
      <c r="AU282" s="131" t="s">
        <v>80</v>
      </c>
      <c r="AY282" s="124" t="s">
        <v>139</v>
      </c>
      <c r="BK282" s="132">
        <f>SUM(BK283:BK294)</f>
        <v>0</v>
      </c>
    </row>
    <row r="283" spans="1:65" s="2" customFormat="1" ht="24">
      <c r="A283" s="26"/>
      <c r="B283" s="135"/>
      <c r="C283" s="136" t="s">
        <v>673</v>
      </c>
      <c r="D283" s="136" t="s">
        <v>141</v>
      </c>
      <c r="E283" s="137" t="s">
        <v>674</v>
      </c>
      <c r="F283" s="138" t="s">
        <v>675</v>
      </c>
      <c r="G283" s="139" t="s">
        <v>144</v>
      </c>
      <c r="H283" s="140">
        <v>148</v>
      </c>
      <c r="I283" s="141"/>
      <c r="J283" s="141">
        <f t="shared" ref="J283:J294" si="80">ROUND(I283*H283,2)</f>
        <v>0</v>
      </c>
      <c r="K283" s="142"/>
      <c r="L283" s="27"/>
      <c r="M283" s="143" t="s">
        <v>1</v>
      </c>
      <c r="N283" s="144" t="s">
        <v>38</v>
      </c>
      <c r="O283" s="145">
        <v>9.1999999999999998E-2</v>
      </c>
      <c r="P283" s="145">
        <f t="shared" ref="P283:P294" si="81">O283*H283</f>
        <v>13.616</v>
      </c>
      <c r="Q283" s="145">
        <v>0</v>
      </c>
      <c r="R283" s="145">
        <f t="shared" ref="R283:R294" si="82">Q283*H283</f>
        <v>0</v>
      </c>
      <c r="S283" s="145">
        <v>0</v>
      </c>
      <c r="T283" s="146">
        <f t="shared" ref="T283:T294" si="83">S283*H283</f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47" t="s">
        <v>204</v>
      </c>
      <c r="AT283" s="147" t="s">
        <v>141</v>
      </c>
      <c r="AU283" s="147" t="s">
        <v>146</v>
      </c>
      <c r="AY283" s="14" t="s">
        <v>139</v>
      </c>
      <c r="BE283" s="148">
        <f t="shared" ref="BE283:BE294" si="84">IF(N283="základná",J283,0)</f>
        <v>0</v>
      </c>
      <c r="BF283" s="148">
        <f t="shared" ref="BF283:BF294" si="85">IF(N283="znížená",J283,0)</f>
        <v>0</v>
      </c>
      <c r="BG283" s="148">
        <f t="shared" ref="BG283:BG294" si="86">IF(N283="zákl. prenesená",J283,0)</f>
        <v>0</v>
      </c>
      <c r="BH283" s="148">
        <f t="shared" ref="BH283:BH294" si="87">IF(N283="zníž. prenesená",J283,0)</f>
        <v>0</v>
      </c>
      <c r="BI283" s="148">
        <f t="shared" ref="BI283:BI294" si="88">IF(N283="nulová",J283,0)</f>
        <v>0</v>
      </c>
      <c r="BJ283" s="14" t="s">
        <v>146</v>
      </c>
      <c r="BK283" s="148">
        <f t="shared" ref="BK283:BK294" si="89">ROUND(I283*H283,2)</f>
        <v>0</v>
      </c>
      <c r="BL283" s="14" t="s">
        <v>204</v>
      </c>
      <c r="BM283" s="147" t="s">
        <v>676</v>
      </c>
    </row>
    <row r="284" spans="1:65" s="2" customFormat="1" ht="24">
      <c r="A284" s="26"/>
      <c r="B284" s="135"/>
      <c r="C284" s="149" t="s">
        <v>677</v>
      </c>
      <c r="D284" s="149" t="s">
        <v>209</v>
      </c>
      <c r="E284" s="150" t="s">
        <v>678</v>
      </c>
      <c r="F284" s="151" t="s">
        <v>679</v>
      </c>
      <c r="G284" s="152" t="s">
        <v>144</v>
      </c>
      <c r="H284" s="153">
        <v>150.96</v>
      </c>
      <c r="I284" s="154"/>
      <c r="J284" s="154">
        <f t="shared" si="80"/>
        <v>0</v>
      </c>
      <c r="K284" s="155"/>
      <c r="L284" s="156"/>
      <c r="M284" s="157" t="s">
        <v>1</v>
      </c>
      <c r="N284" s="158" t="s">
        <v>38</v>
      </c>
      <c r="O284" s="145">
        <v>0</v>
      </c>
      <c r="P284" s="145">
        <f t="shared" si="81"/>
        <v>0</v>
      </c>
      <c r="Q284" s="145">
        <v>1.0800000000000001E-2</v>
      </c>
      <c r="R284" s="145">
        <f t="shared" si="82"/>
        <v>1.6303700000000001</v>
      </c>
      <c r="S284" s="145">
        <v>0</v>
      </c>
      <c r="T284" s="146">
        <f t="shared" si="8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47" t="s">
        <v>271</v>
      </c>
      <c r="AT284" s="147" t="s">
        <v>209</v>
      </c>
      <c r="AU284" s="147" t="s">
        <v>146</v>
      </c>
      <c r="AY284" s="14" t="s">
        <v>139</v>
      </c>
      <c r="BE284" s="148">
        <f t="shared" si="84"/>
        <v>0</v>
      </c>
      <c r="BF284" s="148">
        <f t="shared" si="85"/>
        <v>0</v>
      </c>
      <c r="BG284" s="148">
        <f t="shared" si="86"/>
        <v>0</v>
      </c>
      <c r="BH284" s="148">
        <f t="shared" si="87"/>
        <v>0</v>
      </c>
      <c r="BI284" s="148">
        <f t="shared" si="88"/>
        <v>0</v>
      </c>
      <c r="BJ284" s="14" t="s">
        <v>146</v>
      </c>
      <c r="BK284" s="148">
        <f t="shared" si="89"/>
        <v>0</v>
      </c>
      <c r="BL284" s="14" t="s">
        <v>204</v>
      </c>
      <c r="BM284" s="147" t="s">
        <v>680</v>
      </c>
    </row>
    <row r="285" spans="1:65" s="2" customFormat="1" ht="36">
      <c r="A285" s="26"/>
      <c r="B285" s="135"/>
      <c r="C285" s="136" t="s">
        <v>681</v>
      </c>
      <c r="D285" s="136" t="s">
        <v>141</v>
      </c>
      <c r="E285" s="137" t="s">
        <v>682</v>
      </c>
      <c r="F285" s="138" t="s">
        <v>683</v>
      </c>
      <c r="G285" s="139" t="s">
        <v>144</v>
      </c>
      <c r="H285" s="140">
        <v>166</v>
      </c>
      <c r="I285" s="141"/>
      <c r="J285" s="141">
        <f t="shared" si="80"/>
        <v>0</v>
      </c>
      <c r="K285" s="142"/>
      <c r="L285" s="27"/>
      <c r="M285" s="143" t="s">
        <v>1</v>
      </c>
      <c r="N285" s="144" t="s">
        <v>38</v>
      </c>
      <c r="O285" s="145">
        <v>0.23599999999999999</v>
      </c>
      <c r="P285" s="145">
        <f t="shared" si="81"/>
        <v>39.176000000000002</v>
      </c>
      <c r="Q285" s="145">
        <v>2.9999999999999997E-4</v>
      </c>
      <c r="R285" s="145">
        <f t="shared" si="82"/>
        <v>4.9799999999999997E-2</v>
      </c>
      <c r="S285" s="145">
        <v>0</v>
      </c>
      <c r="T285" s="146">
        <f t="shared" si="8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47" t="s">
        <v>204</v>
      </c>
      <c r="AT285" s="147" t="s">
        <v>141</v>
      </c>
      <c r="AU285" s="147" t="s">
        <v>146</v>
      </c>
      <c r="AY285" s="14" t="s">
        <v>139</v>
      </c>
      <c r="BE285" s="148">
        <f t="shared" si="84"/>
        <v>0</v>
      </c>
      <c r="BF285" s="148">
        <f t="shared" si="85"/>
        <v>0</v>
      </c>
      <c r="BG285" s="148">
        <f t="shared" si="86"/>
        <v>0</v>
      </c>
      <c r="BH285" s="148">
        <f t="shared" si="87"/>
        <v>0</v>
      </c>
      <c r="BI285" s="148">
        <f t="shared" si="88"/>
        <v>0</v>
      </c>
      <c r="BJ285" s="14" t="s">
        <v>146</v>
      </c>
      <c r="BK285" s="148">
        <f t="shared" si="89"/>
        <v>0</v>
      </c>
      <c r="BL285" s="14" t="s">
        <v>204</v>
      </c>
      <c r="BM285" s="147" t="s">
        <v>684</v>
      </c>
    </row>
    <row r="286" spans="1:65" s="2" customFormat="1" ht="36">
      <c r="A286" s="26"/>
      <c r="B286" s="135"/>
      <c r="C286" s="136" t="s">
        <v>685</v>
      </c>
      <c r="D286" s="136" t="s">
        <v>141</v>
      </c>
      <c r="E286" s="137" t="s">
        <v>686</v>
      </c>
      <c r="F286" s="138" t="s">
        <v>687</v>
      </c>
      <c r="G286" s="139" t="s">
        <v>144</v>
      </c>
      <c r="H286" s="140">
        <v>166</v>
      </c>
      <c r="I286" s="141"/>
      <c r="J286" s="141">
        <f t="shared" si="80"/>
        <v>0</v>
      </c>
      <c r="K286" s="142"/>
      <c r="L286" s="27"/>
      <c r="M286" s="143" t="s">
        <v>1</v>
      </c>
      <c r="N286" s="144" t="s">
        <v>38</v>
      </c>
      <c r="O286" s="145">
        <v>0.12912999999999999</v>
      </c>
      <c r="P286" s="145">
        <f t="shared" si="81"/>
        <v>21.435580000000002</v>
      </c>
      <c r="Q286" s="145">
        <v>0</v>
      </c>
      <c r="R286" s="145">
        <f t="shared" si="82"/>
        <v>0</v>
      </c>
      <c r="S286" s="145">
        <v>0</v>
      </c>
      <c r="T286" s="146">
        <f t="shared" si="8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47" t="s">
        <v>204</v>
      </c>
      <c r="AT286" s="147" t="s">
        <v>141</v>
      </c>
      <c r="AU286" s="147" t="s">
        <v>146</v>
      </c>
      <c r="AY286" s="14" t="s">
        <v>139</v>
      </c>
      <c r="BE286" s="148">
        <f t="shared" si="84"/>
        <v>0</v>
      </c>
      <c r="BF286" s="148">
        <f t="shared" si="85"/>
        <v>0</v>
      </c>
      <c r="BG286" s="148">
        <f t="shared" si="86"/>
        <v>0</v>
      </c>
      <c r="BH286" s="148">
        <f t="shared" si="87"/>
        <v>0</v>
      </c>
      <c r="BI286" s="148">
        <f t="shared" si="88"/>
        <v>0</v>
      </c>
      <c r="BJ286" s="14" t="s">
        <v>146</v>
      </c>
      <c r="BK286" s="148">
        <f t="shared" si="89"/>
        <v>0</v>
      </c>
      <c r="BL286" s="14" t="s">
        <v>204</v>
      </c>
      <c r="BM286" s="147" t="s">
        <v>688</v>
      </c>
    </row>
    <row r="287" spans="1:65" s="2" customFormat="1" ht="24">
      <c r="A287" s="26"/>
      <c r="B287" s="135"/>
      <c r="C287" s="149" t="s">
        <v>689</v>
      </c>
      <c r="D287" s="149" t="s">
        <v>209</v>
      </c>
      <c r="E287" s="150" t="s">
        <v>690</v>
      </c>
      <c r="F287" s="151" t="s">
        <v>691</v>
      </c>
      <c r="G287" s="152" t="s">
        <v>144</v>
      </c>
      <c r="H287" s="153">
        <v>169.32</v>
      </c>
      <c r="I287" s="154"/>
      <c r="J287" s="154">
        <f t="shared" si="80"/>
        <v>0</v>
      </c>
      <c r="K287" s="155"/>
      <c r="L287" s="156"/>
      <c r="M287" s="157" t="s">
        <v>1</v>
      </c>
      <c r="N287" s="158" t="s">
        <v>38</v>
      </c>
      <c r="O287" s="145">
        <v>0</v>
      </c>
      <c r="P287" s="145">
        <f t="shared" si="81"/>
        <v>0</v>
      </c>
      <c r="Q287" s="145">
        <v>1.0800000000000001E-2</v>
      </c>
      <c r="R287" s="145">
        <f t="shared" si="82"/>
        <v>1.82866</v>
      </c>
      <c r="S287" s="145">
        <v>0</v>
      </c>
      <c r="T287" s="146">
        <f t="shared" si="8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47" t="s">
        <v>271</v>
      </c>
      <c r="AT287" s="147" t="s">
        <v>209</v>
      </c>
      <c r="AU287" s="147" t="s">
        <v>146</v>
      </c>
      <c r="AY287" s="14" t="s">
        <v>139</v>
      </c>
      <c r="BE287" s="148">
        <f t="shared" si="84"/>
        <v>0</v>
      </c>
      <c r="BF287" s="148">
        <f t="shared" si="85"/>
        <v>0</v>
      </c>
      <c r="BG287" s="148">
        <f t="shared" si="86"/>
        <v>0</v>
      </c>
      <c r="BH287" s="148">
        <f t="shared" si="87"/>
        <v>0</v>
      </c>
      <c r="BI287" s="148">
        <f t="shared" si="88"/>
        <v>0</v>
      </c>
      <c r="BJ287" s="14" t="s">
        <v>146</v>
      </c>
      <c r="BK287" s="148">
        <f t="shared" si="89"/>
        <v>0</v>
      </c>
      <c r="BL287" s="14" t="s">
        <v>204</v>
      </c>
      <c r="BM287" s="147" t="s">
        <v>692</v>
      </c>
    </row>
    <row r="288" spans="1:65" s="2" customFormat="1" ht="24">
      <c r="A288" s="26"/>
      <c r="B288" s="135"/>
      <c r="C288" s="149" t="s">
        <v>693</v>
      </c>
      <c r="D288" s="149" t="s">
        <v>209</v>
      </c>
      <c r="E288" s="150" t="s">
        <v>678</v>
      </c>
      <c r="F288" s="151" t="s">
        <v>679</v>
      </c>
      <c r="G288" s="152" t="s">
        <v>144</v>
      </c>
      <c r="H288" s="153">
        <v>169.32</v>
      </c>
      <c r="I288" s="154"/>
      <c r="J288" s="154">
        <f t="shared" si="80"/>
        <v>0</v>
      </c>
      <c r="K288" s="155"/>
      <c r="L288" s="156"/>
      <c r="M288" s="157" t="s">
        <v>1</v>
      </c>
      <c r="N288" s="158" t="s">
        <v>38</v>
      </c>
      <c r="O288" s="145">
        <v>0</v>
      </c>
      <c r="P288" s="145">
        <f t="shared" si="81"/>
        <v>0</v>
      </c>
      <c r="Q288" s="145">
        <v>1.0800000000000001E-2</v>
      </c>
      <c r="R288" s="145">
        <f t="shared" si="82"/>
        <v>1.82866</v>
      </c>
      <c r="S288" s="145">
        <v>0</v>
      </c>
      <c r="T288" s="146">
        <f t="shared" si="8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47" t="s">
        <v>271</v>
      </c>
      <c r="AT288" s="147" t="s">
        <v>209</v>
      </c>
      <c r="AU288" s="147" t="s">
        <v>146</v>
      </c>
      <c r="AY288" s="14" t="s">
        <v>139</v>
      </c>
      <c r="BE288" s="148">
        <f t="shared" si="84"/>
        <v>0</v>
      </c>
      <c r="BF288" s="148">
        <f t="shared" si="85"/>
        <v>0</v>
      </c>
      <c r="BG288" s="148">
        <f t="shared" si="86"/>
        <v>0</v>
      </c>
      <c r="BH288" s="148">
        <f t="shared" si="87"/>
        <v>0</v>
      </c>
      <c r="BI288" s="148">
        <f t="shared" si="88"/>
        <v>0</v>
      </c>
      <c r="BJ288" s="14" t="s">
        <v>146</v>
      </c>
      <c r="BK288" s="148">
        <f t="shared" si="89"/>
        <v>0</v>
      </c>
      <c r="BL288" s="14" t="s">
        <v>204</v>
      </c>
      <c r="BM288" s="147" t="s">
        <v>694</v>
      </c>
    </row>
    <row r="289" spans="1:65" s="2" customFormat="1" ht="24">
      <c r="A289" s="26"/>
      <c r="B289" s="135"/>
      <c r="C289" s="136" t="s">
        <v>695</v>
      </c>
      <c r="D289" s="136" t="s">
        <v>141</v>
      </c>
      <c r="E289" s="137" t="s">
        <v>696</v>
      </c>
      <c r="F289" s="138" t="s">
        <v>697</v>
      </c>
      <c r="G289" s="139" t="s">
        <v>144</v>
      </c>
      <c r="H289" s="140">
        <v>164</v>
      </c>
      <c r="I289" s="141"/>
      <c r="J289" s="141">
        <f t="shared" si="80"/>
        <v>0</v>
      </c>
      <c r="K289" s="142"/>
      <c r="L289" s="27"/>
      <c r="M289" s="143" t="s">
        <v>1</v>
      </c>
      <c r="N289" s="144" t="s">
        <v>38</v>
      </c>
      <c r="O289" s="145">
        <v>6.4640000000000003E-2</v>
      </c>
      <c r="P289" s="145">
        <f t="shared" si="81"/>
        <v>10.600960000000001</v>
      </c>
      <c r="Q289" s="145">
        <v>0</v>
      </c>
      <c r="R289" s="145">
        <f t="shared" si="82"/>
        <v>0</v>
      </c>
      <c r="S289" s="145">
        <v>0</v>
      </c>
      <c r="T289" s="146">
        <f t="shared" si="8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47" t="s">
        <v>204</v>
      </c>
      <c r="AT289" s="147" t="s">
        <v>141</v>
      </c>
      <c r="AU289" s="147" t="s">
        <v>146</v>
      </c>
      <c r="AY289" s="14" t="s">
        <v>139</v>
      </c>
      <c r="BE289" s="148">
        <f t="shared" si="84"/>
        <v>0</v>
      </c>
      <c r="BF289" s="148">
        <f t="shared" si="85"/>
        <v>0</v>
      </c>
      <c r="BG289" s="148">
        <f t="shared" si="86"/>
        <v>0</v>
      </c>
      <c r="BH289" s="148">
        <f t="shared" si="87"/>
        <v>0</v>
      </c>
      <c r="BI289" s="148">
        <f t="shared" si="88"/>
        <v>0</v>
      </c>
      <c r="BJ289" s="14" t="s">
        <v>146</v>
      </c>
      <c r="BK289" s="148">
        <f t="shared" si="89"/>
        <v>0</v>
      </c>
      <c r="BL289" s="14" t="s">
        <v>204</v>
      </c>
      <c r="BM289" s="147" t="s">
        <v>698</v>
      </c>
    </row>
    <row r="290" spans="1:65" s="2" customFormat="1" ht="16.5" customHeight="1">
      <c r="A290" s="26"/>
      <c r="B290" s="135"/>
      <c r="C290" s="149" t="s">
        <v>699</v>
      </c>
      <c r="D290" s="149" t="s">
        <v>209</v>
      </c>
      <c r="E290" s="150" t="s">
        <v>700</v>
      </c>
      <c r="F290" s="151" t="s">
        <v>701</v>
      </c>
      <c r="G290" s="152" t="s">
        <v>144</v>
      </c>
      <c r="H290" s="153">
        <v>167.28</v>
      </c>
      <c r="I290" s="154"/>
      <c r="J290" s="154">
        <f t="shared" si="80"/>
        <v>0</v>
      </c>
      <c r="K290" s="155"/>
      <c r="L290" s="156"/>
      <c r="M290" s="157" t="s">
        <v>1</v>
      </c>
      <c r="N290" s="158" t="s">
        <v>38</v>
      </c>
      <c r="O290" s="145">
        <v>0</v>
      </c>
      <c r="P290" s="145">
        <f t="shared" si="81"/>
        <v>0</v>
      </c>
      <c r="Q290" s="145">
        <v>4.0000000000000002E-4</v>
      </c>
      <c r="R290" s="145">
        <f t="shared" si="82"/>
        <v>6.6909999999999997E-2</v>
      </c>
      <c r="S290" s="145">
        <v>0</v>
      </c>
      <c r="T290" s="146">
        <f t="shared" si="8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47" t="s">
        <v>271</v>
      </c>
      <c r="AT290" s="147" t="s">
        <v>209</v>
      </c>
      <c r="AU290" s="147" t="s">
        <v>146</v>
      </c>
      <c r="AY290" s="14" t="s">
        <v>139</v>
      </c>
      <c r="BE290" s="148">
        <f t="shared" si="84"/>
        <v>0</v>
      </c>
      <c r="BF290" s="148">
        <f t="shared" si="85"/>
        <v>0</v>
      </c>
      <c r="BG290" s="148">
        <f t="shared" si="86"/>
        <v>0</v>
      </c>
      <c r="BH290" s="148">
        <f t="shared" si="87"/>
        <v>0</v>
      </c>
      <c r="BI290" s="148">
        <f t="shared" si="88"/>
        <v>0</v>
      </c>
      <c r="BJ290" s="14" t="s">
        <v>146</v>
      </c>
      <c r="BK290" s="148">
        <f t="shared" si="89"/>
        <v>0</v>
      </c>
      <c r="BL290" s="14" t="s">
        <v>204</v>
      </c>
      <c r="BM290" s="147" t="s">
        <v>702</v>
      </c>
    </row>
    <row r="291" spans="1:65" s="2" customFormat="1" ht="24">
      <c r="A291" s="26"/>
      <c r="B291" s="135"/>
      <c r="C291" s="136" t="s">
        <v>703</v>
      </c>
      <c r="D291" s="136" t="s">
        <v>141</v>
      </c>
      <c r="E291" s="137" t="s">
        <v>704</v>
      </c>
      <c r="F291" s="138" t="s">
        <v>705</v>
      </c>
      <c r="G291" s="139" t="s">
        <v>144</v>
      </c>
      <c r="H291" s="140">
        <v>154</v>
      </c>
      <c r="I291" s="141"/>
      <c r="J291" s="141">
        <f t="shared" si="80"/>
        <v>0</v>
      </c>
      <c r="K291" s="142"/>
      <c r="L291" s="27"/>
      <c r="M291" s="143" t="s">
        <v>1</v>
      </c>
      <c r="N291" s="144" t="s">
        <v>38</v>
      </c>
      <c r="O291" s="145">
        <v>0.13100000000000001</v>
      </c>
      <c r="P291" s="145">
        <f t="shared" si="81"/>
        <v>20.173999999999999</v>
      </c>
      <c r="Q291" s="145">
        <v>0</v>
      </c>
      <c r="R291" s="145">
        <f t="shared" si="82"/>
        <v>0</v>
      </c>
      <c r="S291" s="145">
        <v>0</v>
      </c>
      <c r="T291" s="146">
        <f t="shared" si="8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47" t="s">
        <v>204</v>
      </c>
      <c r="AT291" s="147" t="s">
        <v>141</v>
      </c>
      <c r="AU291" s="147" t="s">
        <v>146</v>
      </c>
      <c r="AY291" s="14" t="s">
        <v>139</v>
      </c>
      <c r="BE291" s="148">
        <f t="shared" si="84"/>
        <v>0</v>
      </c>
      <c r="BF291" s="148">
        <f t="shared" si="85"/>
        <v>0</v>
      </c>
      <c r="BG291" s="148">
        <f t="shared" si="86"/>
        <v>0</v>
      </c>
      <c r="BH291" s="148">
        <f t="shared" si="87"/>
        <v>0</v>
      </c>
      <c r="BI291" s="148">
        <f t="shared" si="88"/>
        <v>0</v>
      </c>
      <c r="BJ291" s="14" t="s">
        <v>146</v>
      </c>
      <c r="BK291" s="148">
        <f t="shared" si="89"/>
        <v>0</v>
      </c>
      <c r="BL291" s="14" t="s">
        <v>204</v>
      </c>
      <c r="BM291" s="147" t="s">
        <v>706</v>
      </c>
    </row>
    <row r="292" spans="1:65" s="2" customFormat="1" ht="16.5" customHeight="1">
      <c r="A292" s="26"/>
      <c r="B292" s="135"/>
      <c r="C292" s="149" t="s">
        <v>707</v>
      </c>
      <c r="D292" s="149" t="s">
        <v>209</v>
      </c>
      <c r="E292" s="150" t="s">
        <v>708</v>
      </c>
      <c r="F292" s="151" t="s">
        <v>709</v>
      </c>
      <c r="G292" s="152" t="s">
        <v>144</v>
      </c>
      <c r="H292" s="153">
        <v>314.16000000000003</v>
      </c>
      <c r="I292" s="154"/>
      <c r="J292" s="154">
        <f t="shared" si="80"/>
        <v>0</v>
      </c>
      <c r="K292" s="155"/>
      <c r="L292" s="156"/>
      <c r="M292" s="157" t="s">
        <v>1</v>
      </c>
      <c r="N292" s="158" t="s">
        <v>38</v>
      </c>
      <c r="O292" s="145">
        <v>0</v>
      </c>
      <c r="P292" s="145">
        <f t="shared" si="81"/>
        <v>0</v>
      </c>
      <c r="Q292" s="145">
        <v>1.06E-3</v>
      </c>
      <c r="R292" s="145">
        <f t="shared" si="82"/>
        <v>0.33300999999999997</v>
      </c>
      <c r="S292" s="145">
        <v>0</v>
      </c>
      <c r="T292" s="146">
        <f t="shared" si="8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47" t="s">
        <v>271</v>
      </c>
      <c r="AT292" s="147" t="s">
        <v>209</v>
      </c>
      <c r="AU292" s="147" t="s">
        <v>146</v>
      </c>
      <c r="AY292" s="14" t="s">
        <v>139</v>
      </c>
      <c r="BE292" s="148">
        <f t="shared" si="84"/>
        <v>0</v>
      </c>
      <c r="BF292" s="148">
        <f t="shared" si="85"/>
        <v>0</v>
      </c>
      <c r="BG292" s="148">
        <f t="shared" si="86"/>
        <v>0</v>
      </c>
      <c r="BH292" s="148">
        <f t="shared" si="87"/>
        <v>0</v>
      </c>
      <c r="BI292" s="148">
        <f t="shared" si="88"/>
        <v>0</v>
      </c>
      <c r="BJ292" s="14" t="s">
        <v>146</v>
      </c>
      <c r="BK292" s="148">
        <f t="shared" si="89"/>
        <v>0</v>
      </c>
      <c r="BL292" s="14" t="s">
        <v>204</v>
      </c>
      <c r="BM292" s="147" t="s">
        <v>710</v>
      </c>
    </row>
    <row r="293" spans="1:65" s="2" customFormat="1" ht="36">
      <c r="A293" s="26"/>
      <c r="B293" s="135"/>
      <c r="C293" s="136" t="s">
        <v>711</v>
      </c>
      <c r="D293" s="136" t="s">
        <v>141</v>
      </c>
      <c r="E293" s="137" t="s">
        <v>712</v>
      </c>
      <c r="F293" s="138" t="s">
        <v>713</v>
      </c>
      <c r="G293" s="139" t="s">
        <v>144</v>
      </c>
      <c r="H293" s="140">
        <v>222</v>
      </c>
      <c r="I293" s="141"/>
      <c r="J293" s="141">
        <f t="shared" si="80"/>
        <v>0</v>
      </c>
      <c r="K293" s="142"/>
      <c r="L293" s="27"/>
      <c r="M293" s="143" t="s">
        <v>1</v>
      </c>
      <c r="N293" s="144" t="s">
        <v>38</v>
      </c>
      <c r="O293" s="145">
        <v>7.1999999999999995E-2</v>
      </c>
      <c r="P293" s="145">
        <f t="shared" si="81"/>
        <v>15.984</v>
      </c>
      <c r="Q293" s="145">
        <v>1.25E-3</v>
      </c>
      <c r="R293" s="145">
        <f t="shared" si="82"/>
        <v>0.27750000000000002</v>
      </c>
      <c r="S293" s="145">
        <v>0</v>
      </c>
      <c r="T293" s="146">
        <f t="shared" si="8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47" t="s">
        <v>204</v>
      </c>
      <c r="AT293" s="147" t="s">
        <v>141</v>
      </c>
      <c r="AU293" s="147" t="s">
        <v>146</v>
      </c>
      <c r="AY293" s="14" t="s">
        <v>139</v>
      </c>
      <c r="BE293" s="148">
        <f t="shared" si="84"/>
        <v>0</v>
      </c>
      <c r="BF293" s="148">
        <f t="shared" si="85"/>
        <v>0</v>
      </c>
      <c r="BG293" s="148">
        <f t="shared" si="86"/>
        <v>0</v>
      </c>
      <c r="BH293" s="148">
        <f t="shared" si="87"/>
        <v>0</v>
      </c>
      <c r="BI293" s="148">
        <f t="shared" si="88"/>
        <v>0</v>
      </c>
      <c r="BJ293" s="14" t="s">
        <v>146</v>
      </c>
      <c r="BK293" s="148">
        <f t="shared" si="89"/>
        <v>0</v>
      </c>
      <c r="BL293" s="14" t="s">
        <v>204</v>
      </c>
      <c r="BM293" s="147" t="s">
        <v>714</v>
      </c>
    </row>
    <row r="294" spans="1:65" s="2" customFormat="1" ht="24">
      <c r="A294" s="26"/>
      <c r="B294" s="135"/>
      <c r="C294" s="136" t="s">
        <v>715</v>
      </c>
      <c r="D294" s="136" t="s">
        <v>141</v>
      </c>
      <c r="E294" s="137" t="s">
        <v>716</v>
      </c>
      <c r="F294" s="138" t="s">
        <v>717</v>
      </c>
      <c r="G294" s="139" t="s">
        <v>669</v>
      </c>
      <c r="H294" s="140">
        <v>90.63</v>
      </c>
      <c r="I294" s="141"/>
      <c r="J294" s="141">
        <f t="shared" si="80"/>
        <v>0</v>
      </c>
      <c r="K294" s="142"/>
      <c r="L294" s="27"/>
      <c r="M294" s="143" t="s">
        <v>1</v>
      </c>
      <c r="N294" s="144" t="s">
        <v>38</v>
      </c>
      <c r="O294" s="145">
        <v>0</v>
      </c>
      <c r="P294" s="145">
        <f t="shared" si="81"/>
        <v>0</v>
      </c>
      <c r="Q294" s="145">
        <v>0</v>
      </c>
      <c r="R294" s="145">
        <f t="shared" si="82"/>
        <v>0</v>
      </c>
      <c r="S294" s="145">
        <v>0</v>
      </c>
      <c r="T294" s="146">
        <f t="shared" si="83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47" t="s">
        <v>204</v>
      </c>
      <c r="AT294" s="147" t="s">
        <v>141</v>
      </c>
      <c r="AU294" s="147" t="s">
        <v>146</v>
      </c>
      <c r="AY294" s="14" t="s">
        <v>139</v>
      </c>
      <c r="BE294" s="148">
        <f t="shared" si="84"/>
        <v>0</v>
      </c>
      <c r="BF294" s="148">
        <f t="shared" si="85"/>
        <v>0</v>
      </c>
      <c r="BG294" s="148">
        <f t="shared" si="86"/>
        <v>0</v>
      </c>
      <c r="BH294" s="148">
        <f t="shared" si="87"/>
        <v>0</v>
      </c>
      <c r="BI294" s="148">
        <f t="shared" si="88"/>
        <v>0</v>
      </c>
      <c r="BJ294" s="14" t="s">
        <v>146</v>
      </c>
      <c r="BK294" s="148">
        <f t="shared" si="89"/>
        <v>0</v>
      </c>
      <c r="BL294" s="14" t="s">
        <v>204</v>
      </c>
      <c r="BM294" s="147" t="s">
        <v>718</v>
      </c>
    </row>
    <row r="295" spans="1:65" s="12" customFormat="1" ht="22.9" customHeight="1">
      <c r="B295" s="123"/>
      <c r="D295" s="124" t="s">
        <v>71</v>
      </c>
      <c r="E295" s="133" t="s">
        <v>719</v>
      </c>
      <c r="F295" s="133" t="s">
        <v>720</v>
      </c>
      <c r="I295" s="214"/>
      <c r="J295" s="134">
        <f>BK295</f>
        <v>0</v>
      </c>
      <c r="L295" s="123"/>
      <c r="M295" s="127"/>
      <c r="N295" s="128"/>
      <c r="O295" s="128"/>
      <c r="P295" s="129">
        <f>SUM(P296:P311)</f>
        <v>385.92952000000002</v>
      </c>
      <c r="Q295" s="128"/>
      <c r="R295" s="129">
        <f>SUM(R296:R311)</f>
        <v>11.16498</v>
      </c>
      <c r="S295" s="128"/>
      <c r="T295" s="130">
        <f>SUM(T296:T311)</f>
        <v>2.024</v>
      </c>
      <c r="AR295" s="124" t="s">
        <v>146</v>
      </c>
      <c r="AT295" s="131" t="s">
        <v>71</v>
      </c>
      <c r="AU295" s="131" t="s">
        <v>80</v>
      </c>
      <c r="AY295" s="124" t="s">
        <v>139</v>
      </c>
      <c r="BK295" s="132">
        <f>SUM(BK296:BK311)</f>
        <v>0</v>
      </c>
    </row>
    <row r="296" spans="1:65" s="2" customFormat="1" ht="24">
      <c r="A296" s="26"/>
      <c r="B296" s="135"/>
      <c r="C296" s="136" t="s">
        <v>721</v>
      </c>
      <c r="D296" s="136" t="s">
        <v>141</v>
      </c>
      <c r="E296" s="137" t="s">
        <v>722</v>
      </c>
      <c r="F296" s="138" t="s">
        <v>723</v>
      </c>
      <c r="G296" s="139" t="s">
        <v>278</v>
      </c>
      <c r="H296" s="140">
        <v>17</v>
      </c>
      <c r="I296" s="141"/>
      <c r="J296" s="141">
        <f t="shared" ref="J296:J311" si="90">ROUND(I296*H296,2)</f>
        <v>0</v>
      </c>
      <c r="K296" s="142"/>
      <c r="L296" s="27"/>
      <c r="M296" s="143" t="s">
        <v>1</v>
      </c>
      <c r="N296" s="144" t="s">
        <v>38</v>
      </c>
      <c r="O296" s="145">
        <v>0.10181999999999999</v>
      </c>
      <c r="P296" s="145">
        <f t="shared" ref="P296:P311" si="91">O296*H296</f>
        <v>1.7309399999999999</v>
      </c>
      <c r="Q296" s="145">
        <v>2.1000000000000001E-4</v>
      </c>
      <c r="R296" s="145">
        <f t="shared" ref="R296:R311" si="92">Q296*H296</f>
        <v>3.5699999999999998E-3</v>
      </c>
      <c r="S296" s="145">
        <v>0</v>
      </c>
      <c r="T296" s="146">
        <f t="shared" ref="T296:T311" si="93">S296*H296</f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47" t="s">
        <v>204</v>
      </c>
      <c r="AT296" s="147" t="s">
        <v>141</v>
      </c>
      <c r="AU296" s="147" t="s">
        <v>146</v>
      </c>
      <c r="AY296" s="14" t="s">
        <v>139</v>
      </c>
      <c r="BE296" s="148">
        <f t="shared" ref="BE296:BE311" si="94">IF(N296="základná",J296,0)</f>
        <v>0</v>
      </c>
      <c r="BF296" s="148">
        <f t="shared" ref="BF296:BF311" si="95">IF(N296="znížená",J296,0)</f>
        <v>0</v>
      </c>
      <c r="BG296" s="148">
        <f t="shared" ref="BG296:BG311" si="96">IF(N296="zákl. prenesená",J296,0)</f>
        <v>0</v>
      </c>
      <c r="BH296" s="148">
        <f t="shared" ref="BH296:BH311" si="97">IF(N296="zníž. prenesená",J296,0)</f>
        <v>0</v>
      </c>
      <c r="BI296" s="148">
        <f t="shared" ref="BI296:BI311" si="98">IF(N296="nulová",J296,0)</f>
        <v>0</v>
      </c>
      <c r="BJ296" s="14" t="s">
        <v>146</v>
      </c>
      <c r="BK296" s="148">
        <f t="shared" ref="BK296:BK311" si="99">ROUND(I296*H296,2)</f>
        <v>0</v>
      </c>
      <c r="BL296" s="14" t="s">
        <v>204</v>
      </c>
      <c r="BM296" s="147" t="s">
        <v>724</v>
      </c>
    </row>
    <row r="297" spans="1:65" s="2" customFormat="1" ht="16.5" customHeight="1">
      <c r="A297" s="26"/>
      <c r="B297" s="135"/>
      <c r="C297" s="149" t="s">
        <v>725</v>
      </c>
      <c r="D297" s="149" t="s">
        <v>209</v>
      </c>
      <c r="E297" s="150" t="s">
        <v>726</v>
      </c>
      <c r="F297" s="151" t="s">
        <v>727</v>
      </c>
      <c r="G297" s="152" t="s">
        <v>278</v>
      </c>
      <c r="H297" s="153">
        <v>6</v>
      </c>
      <c r="I297" s="154"/>
      <c r="J297" s="154">
        <f t="shared" si="90"/>
        <v>0</v>
      </c>
      <c r="K297" s="155"/>
      <c r="L297" s="156"/>
      <c r="M297" s="157" t="s">
        <v>1</v>
      </c>
      <c r="N297" s="158" t="s">
        <v>38</v>
      </c>
      <c r="O297" s="145">
        <v>0</v>
      </c>
      <c r="P297" s="145">
        <f t="shared" si="91"/>
        <v>0</v>
      </c>
      <c r="Q297" s="145">
        <v>2.5999999999999998E-4</v>
      </c>
      <c r="R297" s="145">
        <f t="shared" si="92"/>
        <v>1.56E-3</v>
      </c>
      <c r="S297" s="145">
        <v>0</v>
      </c>
      <c r="T297" s="146">
        <f t="shared" si="93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47" t="s">
        <v>271</v>
      </c>
      <c r="AT297" s="147" t="s">
        <v>209</v>
      </c>
      <c r="AU297" s="147" t="s">
        <v>146</v>
      </c>
      <c r="AY297" s="14" t="s">
        <v>139</v>
      </c>
      <c r="BE297" s="148">
        <f t="shared" si="94"/>
        <v>0</v>
      </c>
      <c r="BF297" s="148">
        <f t="shared" si="95"/>
        <v>0</v>
      </c>
      <c r="BG297" s="148">
        <f t="shared" si="96"/>
        <v>0</v>
      </c>
      <c r="BH297" s="148">
        <f t="shared" si="97"/>
        <v>0</v>
      </c>
      <c r="BI297" s="148">
        <f t="shared" si="98"/>
        <v>0</v>
      </c>
      <c r="BJ297" s="14" t="s">
        <v>146</v>
      </c>
      <c r="BK297" s="148">
        <f t="shared" si="99"/>
        <v>0</v>
      </c>
      <c r="BL297" s="14" t="s">
        <v>204</v>
      </c>
      <c r="BM297" s="147" t="s">
        <v>728</v>
      </c>
    </row>
    <row r="298" spans="1:65" s="2" customFormat="1" ht="16.5" customHeight="1">
      <c r="A298" s="26"/>
      <c r="B298" s="135"/>
      <c r="C298" s="149" t="s">
        <v>729</v>
      </c>
      <c r="D298" s="149" t="s">
        <v>209</v>
      </c>
      <c r="E298" s="150" t="s">
        <v>730</v>
      </c>
      <c r="F298" s="151" t="s">
        <v>731</v>
      </c>
      <c r="G298" s="152" t="s">
        <v>278</v>
      </c>
      <c r="H298" s="153">
        <v>11</v>
      </c>
      <c r="I298" s="154"/>
      <c r="J298" s="154">
        <f t="shared" si="90"/>
        <v>0</v>
      </c>
      <c r="K298" s="155"/>
      <c r="L298" s="156"/>
      <c r="M298" s="157" t="s">
        <v>1</v>
      </c>
      <c r="N298" s="158" t="s">
        <v>38</v>
      </c>
      <c r="O298" s="145">
        <v>0</v>
      </c>
      <c r="P298" s="145">
        <f t="shared" si="91"/>
        <v>0</v>
      </c>
      <c r="Q298" s="145">
        <v>3.96E-3</v>
      </c>
      <c r="R298" s="145">
        <f t="shared" si="92"/>
        <v>4.3560000000000001E-2</v>
      </c>
      <c r="S298" s="145">
        <v>0</v>
      </c>
      <c r="T298" s="146">
        <f t="shared" si="93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47" t="s">
        <v>271</v>
      </c>
      <c r="AT298" s="147" t="s">
        <v>209</v>
      </c>
      <c r="AU298" s="147" t="s">
        <v>146</v>
      </c>
      <c r="AY298" s="14" t="s">
        <v>139</v>
      </c>
      <c r="BE298" s="148">
        <f t="shared" si="94"/>
        <v>0</v>
      </c>
      <c r="BF298" s="148">
        <f t="shared" si="95"/>
        <v>0</v>
      </c>
      <c r="BG298" s="148">
        <f t="shared" si="96"/>
        <v>0</v>
      </c>
      <c r="BH298" s="148">
        <f t="shared" si="97"/>
        <v>0</v>
      </c>
      <c r="BI298" s="148">
        <f t="shared" si="98"/>
        <v>0</v>
      </c>
      <c r="BJ298" s="14" t="s">
        <v>146</v>
      </c>
      <c r="BK298" s="148">
        <f t="shared" si="99"/>
        <v>0</v>
      </c>
      <c r="BL298" s="14" t="s">
        <v>204</v>
      </c>
      <c r="BM298" s="147" t="s">
        <v>732</v>
      </c>
    </row>
    <row r="299" spans="1:65" s="2" customFormat="1" ht="24">
      <c r="A299" s="26"/>
      <c r="B299" s="135"/>
      <c r="C299" s="136" t="s">
        <v>733</v>
      </c>
      <c r="D299" s="136" t="s">
        <v>141</v>
      </c>
      <c r="E299" s="137" t="s">
        <v>734</v>
      </c>
      <c r="F299" s="138" t="s">
        <v>735</v>
      </c>
      <c r="G299" s="139" t="s">
        <v>154</v>
      </c>
      <c r="H299" s="140">
        <v>307</v>
      </c>
      <c r="I299" s="141"/>
      <c r="J299" s="141">
        <f t="shared" si="90"/>
        <v>0</v>
      </c>
      <c r="K299" s="142"/>
      <c r="L299" s="27"/>
      <c r="M299" s="143" t="s">
        <v>1</v>
      </c>
      <c r="N299" s="144" t="s">
        <v>38</v>
      </c>
      <c r="O299" s="145">
        <v>0.21199999999999999</v>
      </c>
      <c r="P299" s="145">
        <f t="shared" si="91"/>
        <v>65.084000000000003</v>
      </c>
      <c r="Q299" s="145">
        <v>2.5999999999999998E-4</v>
      </c>
      <c r="R299" s="145">
        <f t="shared" si="92"/>
        <v>7.9820000000000002E-2</v>
      </c>
      <c r="S299" s="145">
        <v>0</v>
      </c>
      <c r="T299" s="146">
        <f t="shared" si="93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47" t="s">
        <v>204</v>
      </c>
      <c r="AT299" s="147" t="s">
        <v>141</v>
      </c>
      <c r="AU299" s="147" t="s">
        <v>146</v>
      </c>
      <c r="AY299" s="14" t="s">
        <v>139</v>
      </c>
      <c r="BE299" s="148">
        <f t="shared" si="94"/>
        <v>0</v>
      </c>
      <c r="BF299" s="148">
        <f t="shared" si="95"/>
        <v>0</v>
      </c>
      <c r="BG299" s="148">
        <f t="shared" si="96"/>
        <v>0</v>
      </c>
      <c r="BH299" s="148">
        <f t="shared" si="97"/>
        <v>0</v>
      </c>
      <c r="BI299" s="148">
        <f t="shared" si="98"/>
        <v>0</v>
      </c>
      <c r="BJ299" s="14" t="s">
        <v>146</v>
      </c>
      <c r="BK299" s="148">
        <f t="shared" si="99"/>
        <v>0</v>
      </c>
      <c r="BL299" s="14" t="s">
        <v>204</v>
      </c>
      <c r="BM299" s="147" t="s">
        <v>736</v>
      </c>
    </row>
    <row r="300" spans="1:65" s="2" customFormat="1" ht="24">
      <c r="A300" s="26"/>
      <c r="B300" s="135"/>
      <c r="C300" s="136" t="s">
        <v>737</v>
      </c>
      <c r="D300" s="136" t="s">
        <v>141</v>
      </c>
      <c r="E300" s="137" t="s">
        <v>738</v>
      </c>
      <c r="F300" s="138" t="s">
        <v>739</v>
      </c>
      <c r="G300" s="139" t="s">
        <v>154</v>
      </c>
      <c r="H300" s="140">
        <v>310</v>
      </c>
      <c r="I300" s="141"/>
      <c r="J300" s="141">
        <f t="shared" si="90"/>
        <v>0</v>
      </c>
      <c r="K300" s="142"/>
      <c r="L300" s="27"/>
      <c r="M300" s="143" t="s">
        <v>1</v>
      </c>
      <c r="N300" s="144" t="s">
        <v>38</v>
      </c>
      <c r="O300" s="145">
        <v>0.307</v>
      </c>
      <c r="P300" s="145">
        <f t="shared" si="91"/>
        <v>95.17</v>
      </c>
      <c r="Q300" s="145">
        <v>2.5999999999999998E-4</v>
      </c>
      <c r="R300" s="145">
        <f t="shared" si="92"/>
        <v>8.0600000000000005E-2</v>
      </c>
      <c r="S300" s="145">
        <v>0</v>
      </c>
      <c r="T300" s="146">
        <f t="shared" si="93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47" t="s">
        <v>204</v>
      </c>
      <c r="AT300" s="147" t="s">
        <v>141</v>
      </c>
      <c r="AU300" s="147" t="s">
        <v>146</v>
      </c>
      <c r="AY300" s="14" t="s">
        <v>139</v>
      </c>
      <c r="BE300" s="148">
        <f t="shared" si="94"/>
        <v>0</v>
      </c>
      <c r="BF300" s="148">
        <f t="shared" si="95"/>
        <v>0</v>
      </c>
      <c r="BG300" s="148">
        <f t="shared" si="96"/>
        <v>0</v>
      </c>
      <c r="BH300" s="148">
        <f t="shared" si="97"/>
        <v>0</v>
      </c>
      <c r="BI300" s="148">
        <f t="shared" si="98"/>
        <v>0</v>
      </c>
      <c r="BJ300" s="14" t="s">
        <v>146</v>
      </c>
      <c r="BK300" s="148">
        <f t="shared" si="99"/>
        <v>0</v>
      </c>
      <c r="BL300" s="14" t="s">
        <v>204</v>
      </c>
      <c r="BM300" s="147" t="s">
        <v>740</v>
      </c>
    </row>
    <row r="301" spans="1:65" s="2" customFormat="1" ht="24">
      <c r="A301" s="26"/>
      <c r="B301" s="135"/>
      <c r="C301" s="136" t="s">
        <v>741</v>
      </c>
      <c r="D301" s="136" t="s">
        <v>141</v>
      </c>
      <c r="E301" s="137" t="s">
        <v>742</v>
      </c>
      <c r="F301" s="138" t="s">
        <v>743</v>
      </c>
      <c r="G301" s="139" t="s">
        <v>154</v>
      </c>
      <c r="H301" s="140">
        <v>89.8</v>
      </c>
      <c r="I301" s="141"/>
      <c r="J301" s="141">
        <f t="shared" si="90"/>
        <v>0</v>
      </c>
      <c r="K301" s="142"/>
      <c r="L301" s="27"/>
      <c r="M301" s="143" t="s">
        <v>1</v>
      </c>
      <c r="N301" s="144" t="s">
        <v>38</v>
      </c>
      <c r="O301" s="145">
        <v>0.39700000000000002</v>
      </c>
      <c r="P301" s="145">
        <f t="shared" si="91"/>
        <v>35.650599999999997</v>
      </c>
      <c r="Q301" s="145">
        <v>2.5999999999999998E-4</v>
      </c>
      <c r="R301" s="145">
        <f t="shared" si="92"/>
        <v>2.3349999999999999E-2</v>
      </c>
      <c r="S301" s="145">
        <v>0</v>
      </c>
      <c r="T301" s="146">
        <f t="shared" si="9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47" t="s">
        <v>204</v>
      </c>
      <c r="AT301" s="147" t="s">
        <v>141</v>
      </c>
      <c r="AU301" s="147" t="s">
        <v>146</v>
      </c>
      <c r="AY301" s="14" t="s">
        <v>139</v>
      </c>
      <c r="BE301" s="148">
        <f t="shared" si="94"/>
        <v>0</v>
      </c>
      <c r="BF301" s="148">
        <f t="shared" si="95"/>
        <v>0</v>
      </c>
      <c r="BG301" s="148">
        <f t="shared" si="96"/>
        <v>0</v>
      </c>
      <c r="BH301" s="148">
        <f t="shared" si="97"/>
        <v>0</v>
      </c>
      <c r="BI301" s="148">
        <f t="shared" si="98"/>
        <v>0</v>
      </c>
      <c r="BJ301" s="14" t="s">
        <v>146</v>
      </c>
      <c r="BK301" s="148">
        <f t="shared" si="99"/>
        <v>0</v>
      </c>
      <c r="BL301" s="14" t="s">
        <v>204</v>
      </c>
      <c r="BM301" s="147" t="s">
        <v>744</v>
      </c>
    </row>
    <row r="302" spans="1:65" s="2" customFormat="1" ht="24">
      <c r="A302" s="26"/>
      <c r="B302" s="135"/>
      <c r="C302" s="136" t="s">
        <v>745</v>
      </c>
      <c r="D302" s="136" t="s">
        <v>141</v>
      </c>
      <c r="E302" s="137" t="s">
        <v>746</v>
      </c>
      <c r="F302" s="138" t="s">
        <v>747</v>
      </c>
      <c r="G302" s="139" t="s">
        <v>154</v>
      </c>
      <c r="H302" s="140">
        <v>18</v>
      </c>
      <c r="I302" s="141"/>
      <c r="J302" s="141">
        <f t="shared" si="90"/>
        <v>0</v>
      </c>
      <c r="K302" s="142"/>
      <c r="L302" s="27"/>
      <c r="M302" s="143" t="s">
        <v>1</v>
      </c>
      <c r="N302" s="144" t="s">
        <v>38</v>
      </c>
      <c r="O302" s="145">
        <v>0.43099999999999999</v>
      </c>
      <c r="P302" s="145">
        <f t="shared" si="91"/>
        <v>7.758</v>
      </c>
      <c r="Q302" s="145">
        <v>2.5999999999999998E-4</v>
      </c>
      <c r="R302" s="145">
        <f t="shared" si="92"/>
        <v>4.6800000000000001E-3</v>
      </c>
      <c r="S302" s="145">
        <v>0</v>
      </c>
      <c r="T302" s="146">
        <f t="shared" si="9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47" t="s">
        <v>204</v>
      </c>
      <c r="AT302" s="147" t="s">
        <v>141</v>
      </c>
      <c r="AU302" s="147" t="s">
        <v>146</v>
      </c>
      <c r="AY302" s="14" t="s">
        <v>139</v>
      </c>
      <c r="BE302" s="148">
        <f t="shared" si="94"/>
        <v>0</v>
      </c>
      <c r="BF302" s="148">
        <f t="shared" si="95"/>
        <v>0</v>
      </c>
      <c r="BG302" s="148">
        <f t="shared" si="96"/>
        <v>0</v>
      </c>
      <c r="BH302" s="148">
        <f t="shared" si="97"/>
        <v>0</v>
      </c>
      <c r="BI302" s="148">
        <f t="shared" si="98"/>
        <v>0</v>
      </c>
      <c r="BJ302" s="14" t="s">
        <v>146</v>
      </c>
      <c r="BK302" s="148">
        <f t="shared" si="99"/>
        <v>0</v>
      </c>
      <c r="BL302" s="14" t="s">
        <v>204</v>
      </c>
      <c r="BM302" s="147" t="s">
        <v>748</v>
      </c>
    </row>
    <row r="303" spans="1:65" s="2" customFormat="1" ht="24">
      <c r="A303" s="26"/>
      <c r="B303" s="135"/>
      <c r="C303" s="136" t="s">
        <v>749</v>
      </c>
      <c r="D303" s="136" t="s">
        <v>141</v>
      </c>
      <c r="E303" s="137" t="s">
        <v>750</v>
      </c>
      <c r="F303" s="138" t="s">
        <v>751</v>
      </c>
      <c r="G303" s="139" t="s">
        <v>154</v>
      </c>
      <c r="H303" s="140">
        <v>1467</v>
      </c>
      <c r="I303" s="141"/>
      <c r="J303" s="141">
        <f t="shared" si="90"/>
        <v>0</v>
      </c>
      <c r="K303" s="142"/>
      <c r="L303" s="27"/>
      <c r="M303" s="143" t="s">
        <v>1</v>
      </c>
      <c r="N303" s="144" t="s">
        <v>38</v>
      </c>
      <c r="O303" s="145">
        <v>4.5999999999999999E-2</v>
      </c>
      <c r="P303" s="145">
        <f t="shared" si="91"/>
        <v>67.481999999999999</v>
      </c>
      <c r="Q303" s="145">
        <v>0</v>
      </c>
      <c r="R303" s="145">
        <f t="shared" si="92"/>
        <v>0</v>
      </c>
      <c r="S303" s="145">
        <v>0</v>
      </c>
      <c r="T303" s="146">
        <f t="shared" si="9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47" t="s">
        <v>204</v>
      </c>
      <c r="AT303" s="147" t="s">
        <v>141</v>
      </c>
      <c r="AU303" s="147" t="s">
        <v>146</v>
      </c>
      <c r="AY303" s="14" t="s">
        <v>139</v>
      </c>
      <c r="BE303" s="148">
        <f t="shared" si="94"/>
        <v>0</v>
      </c>
      <c r="BF303" s="148">
        <f t="shared" si="95"/>
        <v>0</v>
      </c>
      <c r="BG303" s="148">
        <f t="shared" si="96"/>
        <v>0</v>
      </c>
      <c r="BH303" s="148">
        <f t="shared" si="97"/>
        <v>0</v>
      </c>
      <c r="BI303" s="148">
        <f t="shared" si="98"/>
        <v>0</v>
      </c>
      <c r="BJ303" s="14" t="s">
        <v>146</v>
      </c>
      <c r="BK303" s="148">
        <f t="shared" si="99"/>
        <v>0</v>
      </c>
      <c r="BL303" s="14" t="s">
        <v>204</v>
      </c>
      <c r="BM303" s="147" t="s">
        <v>752</v>
      </c>
    </row>
    <row r="304" spans="1:65" s="2" customFormat="1" ht="16.5" customHeight="1">
      <c r="A304" s="26"/>
      <c r="B304" s="135"/>
      <c r="C304" s="136" t="s">
        <v>753</v>
      </c>
      <c r="D304" s="136" t="s">
        <v>141</v>
      </c>
      <c r="E304" s="137" t="s">
        <v>754</v>
      </c>
      <c r="F304" s="138" t="s">
        <v>755</v>
      </c>
      <c r="G304" s="139" t="s">
        <v>154</v>
      </c>
      <c r="H304" s="140">
        <v>582.20000000000005</v>
      </c>
      <c r="I304" s="141"/>
      <c r="J304" s="141">
        <f t="shared" si="90"/>
        <v>0</v>
      </c>
      <c r="K304" s="142"/>
      <c r="L304" s="27"/>
      <c r="M304" s="143" t="s">
        <v>1</v>
      </c>
      <c r="N304" s="144" t="s">
        <v>38</v>
      </c>
      <c r="O304" s="145">
        <v>7.0000000000000007E-2</v>
      </c>
      <c r="P304" s="145">
        <f t="shared" si="91"/>
        <v>40.753999999999998</v>
      </c>
      <c r="Q304" s="145">
        <v>0</v>
      </c>
      <c r="R304" s="145">
        <f t="shared" si="92"/>
        <v>0</v>
      </c>
      <c r="S304" s="145">
        <v>0</v>
      </c>
      <c r="T304" s="146">
        <f t="shared" si="9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47" t="s">
        <v>204</v>
      </c>
      <c r="AT304" s="147" t="s">
        <v>141</v>
      </c>
      <c r="AU304" s="147" t="s">
        <v>146</v>
      </c>
      <c r="AY304" s="14" t="s">
        <v>139</v>
      </c>
      <c r="BE304" s="148">
        <f t="shared" si="94"/>
        <v>0</v>
      </c>
      <c r="BF304" s="148">
        <f t="shared" si="95"/>
        <v>0</v>
      </c>
      <c r="BG304" s="148">
        <f t="shared" si="96"/>
        <v>0</v>
      </c>
      <c r="BH304" s="148">
        <f t="shared" si="97"/>
        <v>0</v>
      </c>
      <c r="BI304" s="148">
        <f t="shared" si="98"/>
        <v>0</v>
      </c>
      <c r="BJ304" s="14" t="s">
        <v>146</v>
      </c>
      <c r="BK304" s="148">
        <f t="shared" si="99"/>
        <v>0</v>
      </c>
      <c r="BL304" s="14" t="s">
        <v>204</v>
      </c>
      <c r="BM304" s="147" t="s">
        <v>756</v>
      </c>
    </row>
    <row r="305" spans="1:65" s="2" customFormat="1" ht="24">
      <c r="A305" s="26"/>
      <c r="B305" s="135"/>
      <c r="C305" s="136" t="s">
        <v>757</v>
      </c>
      <c r="D305" s="136" t="s">
        <v>141</v>
      </c>
      <c r="E305" s="137" t="s">
        <v>758</v>
      </c>
      <c r="F305" s="138" t="s">
        <v>759</v>
      </c>
      <c r="G305" s="139" t="s">
        <v>144</v>
      </c>
      <c r="H305" s="140">
        <v>92</v>
      </c>
      <c r="I305" s="141"/>
      <c r="J305" s="141">
        <f t="shared" si="90"/>
        <v>0</v>
      </c>
      <c r="K305" s="142"/>
      <c r="L305" s="27"/>
      <c r="M305" s="143" t="s">
        <v>1</v>
      </c>
      <c r="N305" s="144" t="s">
        <v>38</v>
      </c>
      <c r="O305" s="145">
        <v>5.6000000000000001E-2</v>
      </c>
      <c r="P305" s="145">
        <f t="shared" si="91"/>
        <v>5.1520000000000001</v>
      </c>
      <c r="Q305" s="145">
        <v>0</v>
      </c>
      <c r="R305" s="145">
        <f t="shared" si="92"/>
        <v>0</v>
      </c>
      <c r="S305" s="145">
        <v>7.0000000000000001E-3</v>
      </c>
      <c r="T305" s="146">
        <f t="shared" si="93"/>
        <v>0.64400000000000002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47" t="s">
        <v>204</v>
      </c>
      <c r="AT305" s="147" t="s">
        <v>141</v>
      </c>
      <c r="AU305" s="147" t="s">
        <v>146</v>
      </c>
      <c r="AY305" s="14" t="s">
        <v>139</v>
      </c>
      <c r="BE305" s="148">
        <f t="shared" si="94"/>
        <v>0</v>
      </c>
      <c r="BF305" s="148">
        <f t="shared" si="95"/>
        <v>0</v>
      </c>
      <c r="BG305" s="148">
        <f t="shared" si="96"/>
        <v>0</v>
      </c>
      <c r="BH305" s="148">
        <f t="shared" si="97"/>
        <v>0</v>
      </c>
      <c r="BI305" s="148">
        <f t="shared" si="98"/>
        <v>0</v>
      </c>
      <c r="BJ305" s="14" t="s">
        <v>146</v>
      </c>
      <c r="BK305" s="148">
        <f t="shared" si="99"/>
        <v>0</v>
      </c>
      <c r="BL305" s="14" t="s">
        <v>204</v>
      </c>
      <c r="BM305" s="147" t="s">
        <v>760</v>
      </c>
    </row>
    <row r="306" spans="1:65" s="2" customFormat="1" ht="24">
      <c r="A306" s="26"/>
      <c r="B306" s="135"/>
      <c r="C306" s="136" t="s">
        <v>761</v>
      </c>
      <c r="D306" s="136" t="s">
        <v>141</v>
      </c>
      <c r="E306" s="137" t="s">
        <v>762</v>
      </c>
      <c r="F306" s="138" t="s">
        <v>763</v>
      </c>
      <c r="G306" s="139" t="s">
        <v>144</v>
      </c>
      <c r="H306" s="140">
        <v>92</v>
      </c>
      <c r="I306" s="141"/>
      <c r="J306" s="141">
        <f t="shared" si="90"/>
        <v>0</v>
      </c>
      <c r="K306" s="142"/>
      <c r="L306" s="27"/>
      <c r="M306" s="143" t="s">
        <v>1</v>
      </c>
      <c r="N306" s="144" t="s">
        <v>38</v>
      </c>
      <c r="O306" s="145">
        <v>0.17</v>
      </c>
      <c r="P306" s="145">
        <f t="shared" si="91"/>
        <v>15.64</v>
      </c>
      <c r="Q306" s="145">
        <v>0</v>
      </c>
      <c r="R306" s="145">
        <f t="shared" si="92"/>
        <v>0</v>
      </c>
      <c r="S306" s="145">
        <v>1.4999999999999999E-2</v>
      </c>
      <c r="T306" s="146">
        <f t="shared" si="93"/>
        <v>1.38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47" t="s">
        <v>204</v>
      </c>
      <c r="AT306" s="147" t="s">
        <v>141</v>
      </c>
      <c r="AU306" s="147" t="s">
        <v>146</v>
      </c>
      <c r="AY306" s="14" t="s">
        <v>139</v>
      </c>
      <c r="BE306" s="148">
        <f t="shared" si="94"/>
        <v>0</v>
      </c>
      <c r="BF306" s="148">
        <f t="shared" si="95"/>
        <v>0</v>
      </c>
      <c r="BG306" s="148">
        <f t="shared" si="96"/>
        <v>0</v>
      </c>
      <c r="BH306" s="148">
        <f t="shared" si="97"/>
        <v>0</v>
      </c>
      <c r="BI306" s="148">
        <f t="shared" si="98"/>
        <v>0</v>
      </c>
      <c r="BJ306" s="14" t="s">
        <v>146</v>
      </c>
      <c r="BK306" s="148">
        <f t="shared" si="99"/>
        <v>0</v>
      </c>
      <c r="BL306" s="14" t="s">
        <v>204</v>
      </c>
      <c r="BM306" s="147" t="s">
        <v>764</v>
      </c>
    </row>
    <row r="307" spans="1:65" s="2" customFormat="1" ht="36">
      <c r="A307" s="26"/>
      <c r="B307" s="135"/>
      <c r="C307" s="136" t="s">
        <v>765</v>
      </c>
      <c r="D307" s="136" t="s">
        <v>141</v>
      </c>
      <c r="E307" s="137" t="s">
        <v>766</v>
      </c>
      <c r="F307" s="138" t="s">
        <v>767</v>
      </c>
      <c r="G307" s="139" t="s">
        <v>144</v>
      </c>
      <c r="H307" s="140">
        <v>75</v>
      </c>
      <c r="I307" s="141"/>
      <c r="J307" s="141">
        <f t="shared" si="90"/>
        <v>0</v>
      </c>
      <c r="K307" s="142"/>
      <c r="L307" s="27"/>
      <c r="M307" s="143" t="s">
        <v>1</v>
      </c>
      <c r="N307" s="144" t="s">
        <v>38</v>
      </c>
      <c r="O307" s="145">
        <v>0.25561</v>
      </c>
      <c r="P307" s="145">
        <f t="shared" si="91"/>
        <v>19.170750000000002</v>
      </c>
      <c r="Q307" s="145">
        <v>2.3910000000000001E-2</v>
      </c>
      <c r="R307" s="145">
        <f t="shared" si="92"/>
        <v>1.79325</v>
      </c>
      <c r="S307" s="145">
        <v>0</v>
      </c>
      <c r="T307" s="146">
        <f t="shared" si="9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47" t="s">
        <v>204</v>
      </c>
      <c r="AT307" s="147" t="s">
        <v>141</v>
      </c>
      <c r="AU307" s="147" t="s">
        <v>146</v>
      </c>
      <c r="AY307" s="14" t="s">
        <v>139</v>
      </c>
      <c r="BE307" s="148">
        <f t="shared" si="94"/>
        <v>0</v>
      </c>
      <c r="BF307" s="148">
        <f t="shared" si="95"/>
        <v>0</v>
      </c>
      <c r="BG307" s="148">
        <f t="shared" si="96"/>
        <v>0</v>
      </c>
      <c r="BH307" s="148">
        <f t="shared" si="97"/>
        <v>0</v>
      </c>
      <c r="BI307" s="148">
        <f t="shared" si="98"/>
        <v>0</v>
      </c>
      <c r="BJ307" s="14" t="s">
        <v>146</v>
      </c>
      <c r="BK307" s="148">
        <f t="shared" si="99"/>
        <v>0</v>
      </c>
      <c r="BL307" s="14" t="s">
        <v>204</v>
      </c>
      <c r="BM307" s="147" t="s">
        <v>768</v>
      </c>
    </row>
    <row r="308" spans="1:65" s="2" customFormat="1" ht="16.5" customHeight="1">
      <c r="A308" s="26"/>
      <c r="B308" s="135"/>
      <c r="C308" s="136" t="s">
        <v>769</v>
      </c>
      <c r="D308" s="136" t="s">
        <v>141</v>
      </c>
      <c r="E308" s="137" t="s">
        <v>770</v>
      </c>
      <c r="F308" s="138" t="s">
        <v>771</v>
      </c>
      <c r="G308" s="139" t="s">
        <v>144</v>
      </c>
      <c r="H308" s="140">
        <v>148</v>
      </c>
      <c r="I308" s="141"/>
      <c r="J308" s="141">
        <f t="shared" si="90"/>
        <v>0</v>
      </c>
      <c r="K308" s="142"/>
      <c r="L308" s="27"/>
      <c r="M308" s="143" t="s">
        <v>1</v>
      </c>
      <c r="N308" s="144" t="s">
        <v>38</v>
      </c>
      <c r="O308" s="145">
        <v>0.21739</v>
      </c>
      <c r="P308" s="145">
        <f t="shared" si="91"/>
        <v>32.173720000000003</v>
      </c>
      <c r="Q308" s="145">
        <v>6.0000000000000002E-5</v>
      </c>
      <c r="R308" s="145">
        <f t="shared" si="92"/>
        <v>8.8800000000000007E-3</v>
      </c>
      <c r="S308" s="145">
        <v>0</v>
      </c>
      <c r="T308" s="146">
        <f t="shared" si="9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47" t="s">
        <v>204</v>
      </c>
      <c r="AT308" s="147" t="s">
        <v>141</v>
      </c>
      <c r="AU308" s="147" t="s">
        <v>146</v>
      </c>
      <c r="AY308" s="14" t="s">
        <v>139</v>
      </c>
      <c r="BE308" s="148">
        <f t="shared" si="94"/>
        <v>0</v>
      </c>
      <c r="BF308" s="148">
        <f t="shared" si="95"/>
        <v>0</v>
      </c>
      <c r="BG308" s="148">
        <f t="shared" si="96"/>
        <v>0</v>
      </c>
      <c r="BH308" s="148">
        <f t="shared" si="97"/>
        <v>0</v>
      </c>
      <c r="BI308" s="148">
        <f t="shared" si="98"/>
        <v>0</v>
      </c>
      <c r="BJ308" s="14" t="s">
        <v>146</v>
      </c>
      <c r="BK308" s="148">
        <f t="shared" si="99"/>
        <v>0</v>
      </c>
      <c r="BL308" s="14" t="s">
        <v>204</v>
      </c>
      <c r="BM308" s="147" t="s">
        <v>772</v>
      </c>
    </row>
    <row r="309" spans="1:65" s="2" customFormat="1" ht="24">
      <c r="A309" s="26"/>
      <c r="B309" s="135"/>
      <c r="C309" s="149" t="s">
        <v>773</v>
      </c>
      <c r="D309" s="149" t="s">
        <v>209</v>
      </c>
      <c r="E309" s="150" t="s">
        <v>774</v>
      </c>
      <c r="F309" s="151" t="s">
        <v>775</v>
      </c>
      <c r="G309" s="152" t="s">
        <v>158</v>
      </c>
      <c r="H309" s="153">
        <v>17.495999999999999</v>
      </c>
      <c r="I309" s="154"/>
      <c r="J309" s="154">
        <f t="shared" si="90"/>
        <v>0</v>
      </c>
      <c r="K309" s="155"/>
      <c r="L309" s="156"/>
      <c r="M309" s="157" t="s">
        <v>1</v>
      </c>
      <c r="N309" s="158" t="s">
        <v>38</v>
      </c>
      <c r="O309" s="145">
        <v>0</v>
      </c>
      <c r="P309" s="145">
        <f t="shared" si="91"/>
        <v>0</v>
      </c>
      <c r="Q309" s="145">
        <v>0.5</v>
      </c>
      <c r="R309" s="145">
        <f t="shared" si="92"/>
        <v>8.7479999999999993</v>
      </c>
      <c r="S309" s="145">
        <v>0</v>
      </c>
      <c r="T309" s="146">
        <f t="shared" si="9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47" t="s">
        <v>271</v>
      </c>
      <c r="AT309" s="147" t="s">
        <v>209</v>
      </c>
      <c r="AU309" s="147" t="s">
        <v>146</v>
      </c>
      <c r="AY309" s="14" t="s">
        <v>139</v>
      </c>
      <c r="BE309" s="148">
        <f t="shared" si="94"/>
        <v>0</v>
      </c>
      <c r="BF309" s="148">
        <f t="shared" si="95"/>
        <v>0</v>
      </c>
      <c r="BG309" s="148">
        <f t="shared" si="96"/>
        <v>0</v>
      </c>
      <c r="BH309" s="148">
        <f t="shared" si="97"/>
        <v>0</v>
      </c>
      <c r="BI309" s="148">
        <f t="shared" si="98"/>
        <v>0</v>
      </c>
      <c r="BJ309" s="14" t="s">
        <v>146</v>
      </c>
      <c r="BK309" s="148">
        <f t="shared" si="99"/>
        <v>0</v>
      </c>
      <c r="BL309" s="14" t="s">
        <v>204</v>
      </c>
      <c r="BM309" s="147" t="s">
        <v>776</v>
      </c>
    </row>
    <row r="310" spans="1:65" s="2" customFormat="1" ht="48">
      <c r="A310" s="26"/>
      <c r="B310" s="135"/>
      <c r="C310" s="136" t="s">
        <v>777</v>
      </c>
      <c r="D310" s="136" t="s">
        <v>141</v>
      </c>
      <c r="E310" s="137" t="s">
        <v>778</v>
      </c>
      <c r="F310" s="138" t="s">
        <v>779</v>
      </c>
      <c r="G310" s="139" t="s">
        <v>158</v>
      </c>
      <c r="H310" s="140">
        <v>16.350999999999999</v>
      </c>
      <c r="I310" s="141"/>
      <c r="J310" s="141">
        <f t="shared" si="90"/>
        <v>0</v>
      </c>
      <c r="K310" s="142"/>
      <c r="L310" s="27"/>
      <c r="M310" s="143" t="s">
        <v>1</v>
      </c>
      <c r="N310" s="144" t="s">
        <v>38</v>
      </c>
      <c r="O310" s="145">
        <v>0.01</v>
      </c>
      <c r="P310" s="145">
        <f t="shared" si="91"/>
        <v>0.16350999999999999</v>
      </c>
      <c r="Q310" s="145">
        <v>2.3099999999999999E-2</v>
      </c>
      <c r="R310" s="145">
        <f t="shared" si="92"/>
        <v>0.37770999999999999</v>
      </c>
      <c r="S310" s="145">
        <v>0</v>
      </c>
      <c r="T310" s="146">
        <f t="shared" si="9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47" t="s">
        <v>204</v>
      </c>
      <c r="AT310" s="147" t="s">
        <v>141</v>
      </c>
      <c r="AU310" s="147" t="s">
        <v>146</v>
      </c>
      <c r="AY310" s="14" t="s">
        <v>139</v>
      </c>
      <c r="BE310" s="148">
        <f t="shared" si="94"/>
        <v>0</v>
      </c>
      <c r="BF310" s="148">
        <f t="shared" si="95"/>
        <v>0</v>
      </c>
      <c r="BG310" s="148">
        <f t="shared" si="96"/>
        <v>0</v>
      </c>
      <c r="BH310" s="148">
        <f t="shared" si="97"/>
        <v>0</v>
      </c>
      <c r="BI310" s="148">
        <f t="shared" si="98"/>
        <v>0</v>
      </c>
      <c r="BJ310" s="14" t="s">
        <v>146</v>
      </c>
      <c r="BK310" s="148">
        <f t="shared" si="99"/>
        <v>0</v>
      </c>
      <c r="BL310" s="14" t="s">
        <v>204</v>
      </c>
      <c r="BM310" s="147" t="s">
        <v>780</v>
      </c>
    </row>
    <row r="311" spans="1:65" s="2" customFormat="1" ht="24">
      <c r="A311" s="26"/>
      <c r="B311" s="135"/>
      <c r="C311" s="136" t="s">
        <v>781</v>
      </c>
      <c r="D311" s="136" t="s">
        <v>141</v>
      </c>
      <c r="E311" s="137" t="s">
        <v>782</v>
      </c>
      <c r="F311" s="138" t="s">
        <v>783</v>
      </c>
      <c r="G311" s="139" t="s">
        <v>669</v>
      </c>
      <c r="H311" s="140">
        <v>147.773</v>
      </c>
      <c r="I311" s="141"/>
      <c r="J311" s="141">
        <f t="shared" si="90"/>
        <v>0</v>
      </c>
      <c r="K311" s="142"/>
      <c r="L311" s="27"/>
      <c r="M311" s="143" t="s">
        <v>1</v>
      </c>
      <c r="N311" s="144" t="s">
        <v>38</v>
      </c>
      <c r="O311" s="145">
        <v>0</v>
      </c>
      <c r="P311" s="145">
        <f t="shared" si="91"/>
        <v>0</v>
      </c>
      <c r="Q311" s="145">
        <v>0</v>
      </c>
      <c r="R311" s="145">
        <f t="shared" si="92"/>
        <v>0</v>
      </c>
      <c r="S311" s="145">
        <v>0</v>
      </c>
      <c r="T311" s="146">
        <f t="shared" si="9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47" t="s">
        <v>204</v>
      </c>
      <c r="AT311" s="147" t="s">
        <v>141</v>
      </c>
      <c r="AU311" s="147" t="s">
        <v>146</v>
      </c>
      <c r="AY311" s="14" t="s">
        <v>139</v>
      </c>
      <c r="BE311" s="148">
        <f t="shared" si="94"/>
        <v>0</v>
      </c>
      <c r="BF311" s="148">
        <f t="shared" si="95"/>
        <v>0</v>
      </c>
      <c r="BG311" s="148">
        <f t="shared" si="96"/>
        <v>0</v>
      </c>
      <c r="BH311" s="148">
        <f t="shared" si="97"/>
        <v>0</v>
      </c>
      <c r="BI311" s="148">
        <f t="shared" si="98"/>
        <v>0</v>
      </c>
      <c r="BJ311" s="14" t="s">
        <v>146</v>
      </c>
      <c r="BK311" s="148">
        <f t="shared" si="99"/>
        <v>0</v>
      </c>
      <c r="BL311" s="14" t="s">
        <v>204</v>
      </c>
      <c r="BM311" s="147" t="s">
        <v>784</v>
      </c>
    </row>
    <row r="312" spans="1:65" s="12" customFormat="1" ht="22.9" customHeight="1">
      <c r="B312" s="123"/>
      <c r="D312" s="124" t="s">
        <v>71</v>
      </c>
      <c r="E312" s="133" t="s">
        <v>785</v>
      </c>
      <c r="F312" s="133" t="s">
        <v>786</v>
      </c>
      <c r="I312" s="214"/>
      <c r="J312" s="134">
        <f>BK312</f>
        <v>0</v>
      </c>
      <c r="L312" s="123"/>
      <c r="M312" s="127"/>
      <c r="N312" s="128"/>
      <c r="O312" s="128"/>
      <c r="P312" s="129">
        <f>SUM(P313:P318)</f>
        <v>239.11399</v>
      </c>
      <c r="Q312" s="128"/>
      <c r="R312" s="129">
        <f>SUM(R313:R318)</f>
        <v>7.6934399999999998</v>
      </c>
      <c r="S312" s="128"/>
      <c r="T312" s="130">
        <f>SUM(T313:T318)</f>
        <v>0</v>
      </c>
      <c r="AR312" s="124" t="s">
        <v>146</v>
      </c>
      <c r="AT312" s="131" t="s">
        <v>71</v>
      </c>
      <c r="AU312" s="131" t="s">
        <v>80</v>
      </c>
      <c r="AY312" s="124" t="s">
        <v>139</v>
      </c>
      <c r="BK312" s="132">
        <f>SUM(BK313:BK318)</f>
        <v>0</v>
      </c>
    </row>
    <row r="313" spans="1:65" s="2" customFormat="1" ht="24">
      <c r="A313" s="26"/>
      <c r="B313" s="135"/>
      <c r="C313" s="136" t="s">
        <v>787</v>
      </c>
      <c r="D313" s="136" t="s">
        <v>141</v>
      </c>
      <c r="E313" s="137" t="s">
        <v>788</v>
      </c>
      <c r="F313" s="138" t="s">
        <v>789</v>
      </c>
      <c r="G313" s="139" t="s">
        <v>144</v>
      </c>
      <c r="H313" s="140">
        <v>4.7</v>
      </c>
      <c r="I313" s="141"/>
      <c r="J313" s="141">
        <f t="shared" ref="J313:J318" si="100">ROUND(I313*H313,2)</f>
        <v>0</v>
      </c>
      <c r="K313" s="142"/>
      <c r="L313" s="27"/>
      <c r="M313" s="143" t="s">
        <v>1</v>
      </c>
      <c r="N313" s="144" t="s">
        <v>38</v>
      </c>
      <c r="O313" s="145">
        <v>0.88827</v>
      </c>
      <c r="P313" s="145">
        <f t="shared" ref="P313:P318" si="101">O313*H313</f>
        <v>4.1748700000000003</v>
      </c>
      <c r="Q313" s="145">
        <v>2.6190000000000001E-2</v>
      </c>
      <c r="R313" s="145">
        <f t="shared" ref="R313:R318" si="102">Q313*H313</f>
        <v>0.12309</v>
      </c>
      <c r="S313" s="145">
        <v>0</v>
      </c>
      <c r="T313" s="146">
        <f t="shared" ref="T313:T318" si="103"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47" t="s">
        <v>204</v>
      </c>
      <c r="AT313" s="147" t="s">
        <v>141</v>
      </c>
      <c r="AU313" s="147" t="s">
        <v>146</v>
      </c>
      <c r="AY313" s="14" t="s">
        <v>139</v>
      </c>
      <c r="BE313" s="148">
        <f t="shared" ref="BE313:BE318" si="104">IF(N313="základná",J313,0)</f>
        <v>0</v>
      </c>
      <c r="BF313" s="148">
        <f t="shared" ref="BF313:BF318" si="105">IF(N313="znížená",J313,0)</f>
        <v>0</v>
      </c>
      <c r="BG313" s="148">
        <f t="shared" ref="BG313:BG318" si="106">IF(N313="zákl. prenesená",J313,0)</f>
        <v>0</v>
      </c>
      <c r="BH313" s="148">
        <f t="shared" ref="BH313:BH318" si="107">IF(N313="zníž. prenesená",J313,0)</f>
        <v>0</v>
      </c>
      <c r="BI313" s="148">
        <f t="shared" ref="BI313:BI318" si="108">IF(N313="nulová",J313,0)</f>
        <v>0</v>
      </c>
      <c r="BJ313" s="14" t="s">
        <v>146</v>
      </c>
      <c r="BK313" s="148">
        <f t="shared" ref="BK313:BK318" si="109">ROUND(I313*H313,2)</f>
        <v>0</v>
      </c>
      <c r="BL313" s="14" t="s">
        <v>204</v>
      </c>
      <c r="BM313" s="147" t="s">
        <v>790</v>
      </c>
    </row>
    <row r="314" spans="1:65" s="2" customFormat="1" ht="36">
      <c r="A314" s="26"/>
      <c r="B314" s="135"/>
      <c r="C314" s="136" t="s">
        <v>791</v>
      </c>
      <c r="D314" s="136" t="s">
        <v>141</v>
      </c>
      <c r="E314" s="137" t="s">
        <v>792</v>
      </c>
      <c r="F314" s="138" t="s">
        <v>793</v>
      </c>
      <c r="G314" s="139" t="s">
        <v>144</v>
      </c>
      <c r="H314" s="140">
        <v>140</v>
      </c>
      <c r="I314" s="141"/>
      <c r="J314" s="141">
        <f t="shared" si="100"/>
        <v>0</v>
      </c>
      <c r="K314" s="142"/>
      <c r="L314" s="27"/>
      <c r="M314" s="143" t="s">
        <v>1</v>
      </c>
      <c r="N314" s="144" t="s">
        <v>38</v>
      </c>
      <c r="O314" s="145">
        <v>0.93</v>
      </c>
      <c r="P314" s="145">
        <f t="shared" si="101"/>
        <v>130.19999999999999</v>
      </c>
      <c r="Q314" s="145">
        <v>1.5509999999999999E-2</v>
      </c>
      <c r="R314" s="145">
        <f t="shared" si="102"/>
        <v>2.1714000000000002</v>
      </c>
      <c r="S314" s="145">
        <v>0</v>
      </c>
      <c r="T314" s="146">
        <f t="shared" si="10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47" t="s">
        <v>204</v>
      </c>
      <c r="AT314" s="147" t="s">
        <v>141</v>
      </c>
      <c r="AU314" s="147" t="s">
        <v>146</v>
      </c>
      <c r="AY314" s="14" t="s">
        <v>139</v>
      </c>
      <c r="BE314" s="148">
        <f t="shared" si="104"/>
        <v>0</v>
      </c>
      <c r="BF314" s="148">
        <f t="shared" si="105"/>
        <v>0</v>
      </c>
      <c r="BG314" s="148">
        <f t="shared" si="106"/>
        <v>0</v>
      </c>
      <c r="BH314" s="148">
        <f t="shared" si="107"/>
        <v>0</v>
      </c>
      <c r="BI314" s="148">
        <f t="shared" si="108"/>
        <v>0</v>
      </c>
      <c r="BJ314" s="14" t="s">
        <v>146</v>
      </c>
      <c r="BK314" s="148">
        <f t="shared" si="109"/>
        <v>0</v>
      </c>
      <c r="BL314" s="14" t="s">
        <v>204</v>
      </c>
      <c r="BM314" s="147" t="s">
        <v>794</v>
      </c>
    </row>
    <row r="315" spans="1:65" s="2" customFormat="1" ht="36">
      <c r="A315" s="26"/>
      <c r="B315" s="135"/>
      <c r="C315" s="136" t="s">
        <v>795</v>
      </c>
      <c r="D315" s="136" t="s">
        <v>141</v>
      </c>
      <c r="E315" s="137" t="s">
        <v>796</v>
      </c>
      <c r="F315" s="138" t="s">
        <v>797</v>
      </c>
      <c r="G315" s="139" t="s">
        <v>144</v>
      </c>
      <c r="H315" s="140">
        <v>19.5</v>
      </c>
      <c r="I315" s="141"/>
      <c r="J315" s="141">
        <f t="shared" si="100"/>
        <v>0</v>
      </c>
      <c r="K315" s="142"/>
      <c r="L315" s="27"/>
      <c r="M315" s="143" t="s">
        <v>1</v>
      </c>
      <c r="N315" s="144" t="s">
        <v>38</v>
      </c>
      <c r="O315" s="145">
        <v>0.93</v>
      </c>
      <c r="P315" s="145">
        <f t="shared" si="101"/>
        <v>18.135000000000002</v>
      </c>
      <c r="Q315" s="145">
        <v>1.562E-2</v>
      </c>
      <c r="R315" s="145">
        <f t="shared" si="102"/>
        <v>0.30459000000000003</v>
      </c>
      <c r="S315" s="145">
        <v>0</v>
      </c>
      <c r="T315" s="146">
        <f t="shared" si="10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47" t="s">
        <v>204</v>
      </c>
      <c r="AT315" s="147" t="s">
        <v>141</v>
      </c>
      <c r="AU315" s="147" t="s">
        <v>146</v>
      </c>
      <c r="AY315" s="14" t="s">
        <v>139</v>
      </c>
      <c r="BE315" s="148">
        <f t="shared" si="104"/>
        <v>0</v>
      </c>
      <c r="BF315" s="148">
        <f t="shared" si="105"/>
        <v>0</v>
      </c>
      <c r="BG315" s="148">
        <f t="shared" si="106"/>
        <v>0</v>
      </c>
      <c r="BH315" s="148">
        <f t="shared" si="107"/>
        <v>0</v>
      </c>
      <c r="BI315" s="148">
        <f t="shared" si="108"/>
        <v>0</v>
      </c>
      <c r="BJ315" s="14" t="s">
        <v>146</v>
      </c>
      <c r="BK315" s="148">
        <f t="shared" si="109"/>
        <v>0</v>
      </c>
      <c r="BL315" s="14" t="s">
        <v>204</v>
      </c>
      <c r="BM315" s="147" t="s">
        <v>798</v>
      </c>
    </row>
    <row r="316" spans="1:65" s="2" customFormat="1" ht="16.5" customHeight="1">
      <c r="A316" s="26"/>
      <c r="B316" s="135"/>
      <c r="C316" s="136" t="s">
        <v>799</v>
      </c>
      <c r="D316" s="136" t="s">
        <v>141</v>
      </c>
      <c r="E316" s="137" t="s">
        <v>800</v>
      </c>
      <c r="F316" s="138" t="s">
        <v>801</v>
      </c>
      <c r="G316" s="139" t="s">
        <v>144</v>
      </c>
      <c r="H316" s="140">
        <v>283.02</v>
      </c>
      <c r="I316" s="141"/>
      <c r="J316" s="141">
        <f t="shared" si="100"/>
        <v>0</v>
      </c>
      <c r="K316" s="142"/>
      <c r="L316" s="27"/>
      <c r="M316" s="143" t="s">
        <v>1</v>
      </c>
      <c r="N316" s="144" t="s">
        <v>38</v>
      </c>
      <c r="O316" s="145">
        <v>0.30599999999999999</v>
      </c>
      <c r="P316" s="145">
        <f t="shared" si="101"/>
        <v>86.604119999999995</v>
      </c>
      <c r="Q316" s="145">
        <v>0</v>
      </c>
      <c r="R316" s="145">
        <f t="shared" si="102"/>
        <v>0</v>
      </c>
      <c r="S316" s="145">
        <v>0</v>
      </c>
      <c r="T316" s="146">
        <f t="shared" si="10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47" t="s">
        <v>204</v>
      </c>
      <c r="AT316" s="147" t="s">
        <v>141</v>
      </c>
      <c r="AU316" s="147" t="s">
        <v>146</v>
      </c>
      <c r="AY316" s="14" t="s">
        <v>139</v>
      </c>
      <c r="BE316" s="148">
        <f t="shared" si="104"/>
        <v>0</v>
      </c>
      <c r="BF316" s="148">
        <f t="shared" si="105"/>
        <v>0</v>
      </c>
      <c r="BG316" s="148">
        <f t="shared" si="106"/>
        <v>0</v>
      </c>
      <c r="BH316" s="148">
        <f t="shared" si="107"/>
        <v>0</v>
      </c>
      <c r="BI316" s="148">
        <f t="shared" si="108"/>
        <v>0</v>
      </c>
      <c r="BJ316" s="14" t="s">
        <v>146</v>
      </c>
      <c r="BK316" s="148">
        <f t="shared" si="109"/>
        <v>0</v>
      </c>
      <c r="BL316" s="14" t="s">
        <v>204</v>
      </c>
      <c r="BM316" s="147" t="s">
        <v>802</v>
      </c>
    </row>
    <row r="317" spans="1:65" s="2" customFormat="1" ht="24">
      <c r="A317" s="26"/>
      <c r="B317" s="135"/>
      <c r="C317" s="149" t="s">
        <v>803</v>
      </c>
      <c r="D317" s="149" t="s">
        <v>209</v>
      </c>
      <c r="E317" s="150" t="s">
        <v>804</v>
      </c>
      <c r="F317" s="151" t="s">
        <v>805</v>
      </c>
      <c r="G317" s="152" t="s">
        <v>144</v>
      </c>
      <c r="H317" s="153">
        <v>283.02</v>
      </c>
      <c r="I317" s="154"/>
      <c r="J317" s="154">
        <f t="shared" si="100"/>
        <v>0</v>
      </c>
      <c r="K317" s="155"/>
      <c r="L317" s="156"/>
      <c r="M317" s="157" t="s">
        <v>1</v>
      </c>
      <c r="N317" s="158" t="s">
        <v>38</v>
      </c>
      <c r="O317" s="145">
        <v>0</v>
      </c>
      <c r="P317" s="145">
        <f t="shared" si="101"/>
        <v>0</v>
      </c>
      <c r="Q317" s="145">
        <v>1.7999999999999999E-2</v>
      </c>
      <c r="R317" s="145">
        <f t="shared" si="102"/>
        <v>5.09436</v>
      </c>
      <c r="S317" s="145">
        <v>0</v>
      </c>
      <c r="T317" s="146">
        <f t="shared" si="10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47" t="s">
        <v>271</v>
      </c>
      <c r="AT317" s="147" t="s">
        <v>209</v>
      </c>
      <c r="AU317" s="147" t="s">
        <v>146</v>
      </c>
      <c r="AY317" s="14" t="s">
        <v>139</v>
      </c>
      <c r="BE317" s="148">
        <f t="shared" si="104"/>
        <v>0</v>
      </c>
      <c r="BF317" s="148">
        <f t="shared" si="105"/>
        <v>0</v>
      </c>
      <c r="BG317" s="148">
        <f t="shared" si="106"/>
        <v>0</v>
      </c>
      <c r="BH317" s="148">
        <f t="shared" si="107"/>
        <v>0</v>
      </c>
      <c r="BI317" s="148">
        <f t="shared" si="108"/>
        <v>0</v>
      </c>
      <c r="BJ317" s="14" t="s">
        <v>146</v>
      </c>
      <c r="BK317" s="148">
        <f t="shared" si="109"/>
        <v>0</v>
      </c>
      <c r="BL317" s="14" t="s">
        <v>204</v>
      </c>
      <c r="BM317" s="147" t="s">
        <v>806</v>
      </c>
    </row>
    <row r="318" spans="1:65" s="2" customFormat="1" ht="24">
      <c r="A318" s="26"/>
      <c r="B318" s="135"/>
      <c r="C318" s="136" t="s">
        <v>807</v>
      </c>
      <c r="D318" s="136" t="s">
        <v>141</v>
      </c>
      <c r="E318" s="137" t="s">
        <v>808</v>
      </c>
      <c r="F318" s="138" t="s">
        <v>809</v>
      </c>
      <c r="G318" s="139" t="s">
        <v>669</v>
      </c>
      <c r="H318" s="140">
        <v>112.922</v>
      </c>
      <c r="I318" s="141"/>
      <c r="J318" s="141">
        <f t="shared" si="100"/>
        <v>0</v>
      </c>
      <c r="K318" s="142"/>
      <c r="L318" s="27"/>
      <c r="M318" s="143" t="s">
        <v>1</v>
      </c>
      <c r="N318" s="144" t="s">
        <v>38</v>
      </c>
      <c r="O318" s="145">
        <v>0</v>
      </c>
      <c r="P318" s="145">
        <f t="shared" si="101"/>
        <v>0</v>
      </c>
      <c r="Q318" s="145">
        <v>0</v>
      </c>
      <c r="R318" s="145">
        <f t="shared" si="102"/>
        <v>0</v>
      </c>
      <c r="S318" s="145">
        <v>0</v>
      </c>
      <c r="T318" s="146">
        <f t="shared" si="10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47" t="s">
        <v>204</v>
      </c>
      <c r="AT318" s="147" t="s">
        <v>141</v>
      </c>
      <c r="AU318" s="147" t="s">
        <v>146</v>
      </c>
      <c r="AY318" s="14" t="s">
        <v>139</v>
      </c>
      <c r="BE318" s="148">
        <f t="shared" si="104"/>
        <v>0</v>
      </c>
      <c r="BF318" s="148">
        <f t="shared" si="105"/>
        <v>0</v>
      </c>
      <c r="BG318" s="148">
        <f t="shared" si="106"/>
        <v>0</v>
      </c>
      <c r="BH318" s="148">
        <f t="shared" si="107"/>
        <v>0</v>
      </c>
      <c r="BI318" s="148">
        <f t="shared" si="108"/>
        <v>0</v>
      </c>
      <c r="BJ318" s="14" t="s">
        <v>146</v>
      </c>
      <c r="BK318" s="148">
        <f t="shared" si="109"/>
        <v>0</v>
      </c>
      <c r="BL318" s="14" t="s">
        <v>204</v>
      </c>
      <c r="BM318" s="147" t="s">
        <v>810</v>
      </c>
    </row>
    <row r="319" spans="1:65" s="12" customFormat="1" ht="22.9" customHeight="1">
      <c r="B319" s="123"/>
      <c r="D319" s="124" t="s">
        <v>71</v>
      </c>
      <c r="E319" s="133" t="s">
        <v>811</v>
      </c>
      <c r="F319" s="133" t="s">
        <v>812</v>
      </c>
      <c r="I319" s="214"/>
      <c r="J319" s="134">
        <f>BK319</f>
        <v>0</v>
      </c>
      <c r="L319" s="123"/>
      <c r="M319" s="127"/>
      <c r="N319" s="128"/>
      <c r="O319" s="128"/>
      <c r="P319" s="129">
        <f>SUM(P320:P336)</f>
        <v>449.33643999999998</v>
      </c>
      <c r="Q319" s="128"/>
      <c r="R319" s="129">
        <f>SUM(R320:R336)</f>
        <v>2.0977000000000001</v>
      </c>
      <c r="S319" s="128"/>
      <c r="T319" s="130">
        <f>SUM(T320:T336)</f>
        <v>0.92545999999999995</v>
      </c>
      <c r="AR319" s="124" t="s">
        <v>146</v>
      </c>
      <c r="AT319" s="131" t="s">
        <v>71</v>
      </c>
      <c r="AU319" s="131" t="s">
        <v>80</v>
      </c>
      <c r="AY319" s="124" t="s">
        <v>139</v>
      </c>
      <c r="BK319" s="132">
        <f>SUM(BK320:BK336)</f>
        <v>0</v>
      </c>
    </row>
    <row r="320" spans="1:65" s="2" customFormat="1" ht="48">
      <c r="A320" s="26"/>
      <c r="B320" s="135"/>
      <c r="C320" s="136" t="s">
        <v>813</v>
      </c>
      <c r="D320" s="136" t="s">
        <v>141</v>
      </c>
      <c r="E320" s="137" t="s">
        <v>814</v>
      </c>
      <c r="F320" s="138" t="s">
        <v>815</v>
      </c>
      <c r="G320" s="139" t="s">
        <v>144</v>
      </c>
      <c r="H320" s="140">
        <v>361.5</v>
      </c>
      <c r="I320" s="141"/>
      <c r="J320" s="141">
        <f t="shared" ref="J320:J336" si="110">ROUND(I320*H320,2)</f>
        <v>0</v>
      </c>
      <c r="K320" s="142"/>
      <c r="L320" s="27"/>
      <c r="M320" s="143" t="s">
        <v>1</v>
      </c>
      <c r="N320" s="144" t="s">
        <v>38</v>
      </c>
      <c r="O320" s="145">
        <v>0.85</v>
      </c>
      <c r="P320" s="145">
        <f t="shared" ref="P320:P336" si="111">O320*H320</f>
        <v>307.27499999999998</v>
      </c>
      <c r="Q320" s="145">
        <v>4.5599999999999998E-3</v>
      </c>
      <c r="R320" s="145">
        <f t="shared" ref="R320:R336" si="112">Q320*H320</f>
        <v>1.6484399999999999</v>
      </c>
      <c r="S320" s="145">
        <v>0</v>
      </c>
      <c r="T320" s="146">
        <f t="shared" ref="T320:T336" si="113">S320*H320</f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47" t="s">
        <v>204</v>
      </c>
      <c r="AT320" s="147" t="s">
        <v>141</v>
      </c>
      <c r="AU320" s="147" t="s">
        <v>146</v>
      </c>
      <c r="AY320" s="14" t="s">
        <v>139</v>
      </c>
      <c r="BE320" s="148">
        <f t="shared" ref="BE320:BE336" si="114">IF(N320="základná",J320,0)</f>
        <v>0</v>
      </c>
      <c r="BF320" s="148">
        <f t="shared" ref="BF320:BF336" si="115">IF(N320="znížená",J320,0)</f>
        <v>0</v>
      </c>
      <c r="BG320" s="148">
        <f t="shared" ref="BG320:BG336" si="116">IF(N320="zákl. prenesená",J320,0)</f>
        <v>0</v>
      </c>
      <c r="BH320" s="148">
        <f t="shared" ref="BH320:BH336" si="117">IF(N320="zníž. prenesená",J320,0)</f>
        <v>0</v>
      </c>
      <c r="BI320" s="148">
        <f t="shared" ref="BI320:BI336" si="118">IF(N320="nulová",J320,0)</f>
        <v>0</v>
      </c>
      <c r="BJ320" s="14" t="s">
        <v>146</v>
      </c>
      <c r="BK320" s="148">
        <f t="shared" ref="BK320:BK336" si="119">ROUND(I320*H320,2)</f>
        <v>0</v>
      </c>
      <c r="BL320" s="14" t="s">
        <v>204</v>
      </c>
      <c r="BM320" s="147" t="s">
        <v>816</v>
      </c>
    </row>
    <row r="321" spans="1:65" s="2" customFormat="1" ht="24">
      <c r="A321" s="26"/>
      <c r="B321" s="135"/>
      <c r="C321" s="136" t="s">
        <v>817</v>
      </c>
      <c r="D321" s="136" t="s">
        <v>141</v>
      </c>
      <c r="E321" s="137" t="s">
        <v>818</v>
      </c>
      <c r="F321" s="138" t="s">
        <v>819</v>
      </c>
      <c r="G321" s="139" t="s">
        <v>154</v>
      </c>
      <c r="H321" s="140">
        <v>59.2</v>
      </c>
      <c r="I321" s="141"/>
      <c r="J321" s="141">
        <f t="shared" si="110"/>
        <v>0</v>
      </c>
      <c r="K321" s="142"/>
      <c r="L321" s="27"/>
      <c r="M321" s="143" t="s">
        <v>1</v>
      </c>
      <c r="N321" s="144" t="s">
        <v>38</v>
      </c>
      <c r="O321" s="145">
        <v>0.15301000000000001</v>
      </c>
      <c r="P321" s="145">
        <f t="shared" si="111"/>
        <v>9.0581899999999997</v>
      </c>
      <c r="Q321" s="145">
        <v>1.33E-3</v>
      </c>
      <c r="R321" s="145">
        <f t="shared" si="112"/>
        <v>7.8740000000000004E-2</v>
      </c>
      <c r="S321" s="145">
        <v>0</v>
      </c>
      <c r="T321" s="146">
        <f t="shared" si="11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47" t="s">
        <v>204</v>
      </c>
      <c r="AT321" s="147" t="s">
        <v>141</v>
      </c>
      <c r="AU321" s="147" t="s">
        <v>146</v>
      </c>
      <c r="AY321" s="14" t="s">
        <v>139</v>
      </c>
      <c r="BE321" s="148">
        <f t="shared" si="114"/>
        <v>0</v>
      </c>
      <c r="BF321" s="148">
        <f t="shared" si="115"/>
        <v>0</v>
      </c>
      <c r="BG321" s="148">
        <f t="shared" si="116"/>
        <v>0</v>
      </c>
      <c r="BH321" s="148">
        <f t="shared" si="117"/>
        <v>0</v>
      </c>
      <c r="BI321" s="148">
        <f t="shared" si="118"/>
        <v>0</v>
      </c>
      <c r="BJ321" s="14" t="s">
        <v>146</v>
      </c>
      <c r="BK321" s="148">
        <f t="shared" si="119"/>
        <v>0</v>
      </c>
      <c r="BL321" s="14" t="s">
        <v>204</v>
      </c>
      <c r="BM321" s="147" t="s">
        <v>820</v>
      </c>
    </row>
    <row r="322" spans="1:65" s="2" customFormat="1" ht="24">
      <c r="A322" s="26"/>
      <c r="B322" s="135"/>
      <c r="C322" s="136" t="s">
        <v>821</v>
      </c>
      <c r="D322" s="136" t="s">
        <v>141</v>
      </c>
      <c r="E322" s="137" t="s">
        <v>822</v>
      </c>
      <c r="F322" s="138" t="s">
        <v>823</v>
      </c>
      <c r="G322" s="139" t="s">
        <v>144</v>
      </c>
      <c r="H322" s="140">
        <v>92</v>
      </c>
      <c r="I322" s="141"/>
      <c r="J322" s="141">
        <f t="shared" si="110"/>
        <v>0</v>
      </c>
      <c r="K322" s="142"/>
      <c r="L322" s="27"/>
      <c r="M322" s="143" t="s">
        <v>1</v>
      </c>
      <c r="N322" s="144" t="s">
        <v>38</v>
      </c>
      <c r="O322" s="145">
        <v>0.104</v>
      </c>
      <c r="P322" s="145">
        <f t="shared" si="111"/>
        <v>9.5679999999999996</v>
      </c>
      <c r="Q322" s="145">
        <v>0</v>
      </c>
      <c r="R322" s="145">
        <f t="shared" si="112"/>
        <v>0</v>
      </c>
      <c r="S322" s="145">
        <v>7.5100000000000002E-3</v>
      </c>
      <c r="T322" s="146">
        <f t="shared" si="113"/>
        <v>0.69091999999999998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47" t="s">
        <v>204</v>
      </c>
      <c r="AT322" s="147" t="s">
        <v>141</v>
      </c>
      <c r="AU322" s="147" t="s">
        <v>146</v>
      </c>
      <c r="AY322" s="14" t="s">
        <v>139</v>
      </c>
      <c r="BE322" s="148">
        <f t="shared" si="114"/>
        <v>0</v>
      </c>
      <c r="BF322" s="148">
        <f t="shared" si="115"/>
        <v>0</v>
      </c>
      <c r="BG322" s="148">
        <f t="shared" si="116"/>
        <v>0</v>
      </c>
      <c r="BH322" s="148">
        <f t="shared" si="117"/>
        <v>0</v>
      </c>
      <c r="BI322" s="148">
        <f t="shared" si="118"/>
        <v>0</v>
      </c>
      <c r="BJ322" s="14" t="s">
        <v>146</v>
      </c>
      <c r="BK322" s="148">
        <f t="shared" si="119"/>
        <v>0</v>
      </c>
      <c r="BL322" s="14" t="s">
        <v>204</v>
      </c>
      <c r="BM322" s="147" t="s">
        <v>824</v>
      </c>
    </row>
    <row r="323" spans="1:65" s="2" customFormat="1" ht="24">
      <c r="A323" s="26"/>
      <c r="B323" s="135"/>
      <c r="C323" s="136" t="s">
        <v>825</v>
      </c>
      <c r="D323" s="136" t="s">
        <v>141</v>
      </c>
      <c r="E323" s="137" t="s">
        <v>826</v>
      </c>
      <c r="F323" s="138" t="s">
        <v>827</v>
      </c>
      <c r="G323" s="139" t="s">
        <v>154</v>
      </c>
      <c r="H323" s="140">
        <v>44</v>
      </c>
      <c r="I323" s="141"/>
      <c r="J323" s="141">
        <f t="shared" si="110"/>
        <v>0</v>
      </c>
      <c r="K323" s="142"/>
      <c r="L323" s="27"/>
      <c r="M323" s="143" t="s">
        <v>1</v>
      </c>
      <c r="N323" s="144" t="s">
        <v>38</v>
      </c>
      <c r="O323" s="145">
        <v>5.6000000000000001E-2</v>
      </c>
      <c r="P323" s="145">
        <f t="shared" si="111"/>
        <v>2.464</v>
      </c>
      <c r="Q323" s="145">
        <v>0</v>
      </c>
      <c r="R323" s="145">
        <f t="shared" si="112"/>
        <v>0</v>
      </c>
      <c r="S323" s="145">
        <v>3.3E-3</v>
      </c>
      <c r="T323" s="146">
        <f t="shared" si="113"/>
        <v>0.1452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47" t="s">
        <v>204</v>
      </c>
      <c r="AT323" s="147" t="s">
        <v>141</v>
      </c>
      <c r="AU323" s="147" t="s">
        <v>146</v>
      </c>
      <c r="AY323" s="14" t="s">
        <v>139</v>
      </c>
      <c r="BE323" s="148">
        <f t="shared" si="114"/>
        <v>0</v>
      </c>
      <c r="BF323" s="148">
        <f t="shared" si="115"/>
        <v>0</v>
      </c>
      <c r="BG323" s="148">
        <f t="shared" si="116"/>
        <v>0</v>
      </c>
      <c r="BH323" s="148">
        <f t="shared" si="117"/>
        <v>0</v>
      </c>
      <c r="BI323" s="148">
        <f t="shared" si="118"/>
        <v>0</v>
      </c>
      <c r="BJ323" s="14" t="s">
        <v>146</v>
      </c>
      <c r="BK323" s="148">
        <f t="shared" si="119"/>
        <v>0</v>
      </c>
      <c r="BL323" s="14" t="s">
        <v>204</v>
      </c>
      <c r="BM323" s="147" t="s">
        <v>828</v>
      </c>
    </row>
    <row r="324" spans="1:65" s="2" customFormat="1" ht="36">
      <c r="A324" s="26"/>
      <c r="B324" s="135"/>
      <c r="C324" s="136" t="s">
        <v>829</v>
      </c>
      <c r="D324" s="136" t="s">
        <v>141</v>
      </c>
      <c r="E324" s="137" t="s">
        <v>830</v>
      </c>
      <c r="F324" s="138" t="s">
        <v>831</v>
      </c>
      <c r="G324" s="139" t="s">
        <v>278</v>
      </c>
      <c r="H324" s="140">
        <v>1</v>
      </c>
      <c r="I324" s="141"/>
      <c r="J324" s="141">
        <f t="shared" si="110"/>
        <v>0</v>
      </c>
      <c r="K324" s="142"/>
      <c r="L324" s="27"/>
      <c r="M324" s="143" t="s">
        <v>1</v>
      </c>
      <c r="N324" s="144" t="s">
        <v>38</v>
      </c>
      <c r="O324" s="145">
        <v>1.4554499999999999</v>
      </c>
      <c r="P324" s="145">
        <f t="shared" si="111"/>
        <v>1.4554499999999999</v>
      </c>
      <c r="Q324" s="145">
        <v>4.6499999999999996E-3</v>
      </c>
      <c r="R324" s="145">
        <f t="shared" si="112"/>
        <v>4.6499999999999996E-3</v>
      </c>
      <c r="S324" s="145">
        <v>0</v>
      </c>
      <c r="T324" s="146">
        <f t="shared" si="11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47" t="s">
        <v>204</v>
      </c>
      <c r="AT324" s="147" t="s">
        <v>141</v>
      </c>
      <c r="AU324" s="147" t="s">
        <v>146</v>
      </c>
      <c r="AY324" s="14" t="s">
        <v>139</v>
      </c>
      <c r="BE324" s="148">
        <f t="shared" si="114"/>
        <v>0</v>
      </c>
      <c r="BF324" s="148">
        <f t="shared" si="115"/>
        <v>0</v>
      </c>
      <c r="BG324" s="148">
        <f t="shared" si="116"/>
        <v>0</v>
      </c>
      <c r="BH324" s="148">
        <f t="shared" si="117"/>
        <v>0</v>
      </c>
      <c r="BI324" s="148">
        <f t="shared" si="118"/>
        <v>0</v>
      </c>
      <c r="BJ324" s="14" t="s">
        <v>146</v>
      </c>
      <c r="BK324" s="148">
        <f t="shared" si="119"/>
        <v>0</v>
      </c>
      <c r="BL324" s="14" t="s">
        <v>204</v>
      </c>
      <c r="BM324" s="147" t="s">
        <v>832</v>
      </c>
    </row>
    <row r="325" spans="1:65" s="2" customFormat="1" ht="36">
      <c r="A325" s="26"/>
      <c r="B325" s="135"/>
      <c r="C325" s="136" t="s">
        <v>833</v>
      </c>
      <c r="D325" s="136" t="s">
        <v>141</v>
      </c>
      <c r="E325" s="137" t="s">
        <v>834</v>
      </c>
      <c r="F325" s="138" t="s">
        <v>835</v>
      </c>
      <c r="G325" s="139" t="s">
        <v>278</v>
      </c>
      <c r="H325" s="140">
        <v>2</v>
      </c>
      <c r="I325" s="141"/>
      <c r="J325" s="141">
        <f t="shared" si="110"/>
        <v>0</v>
      </c>
      <c r="K325" s="142"/>
      <c r="L325" s="27"/>
      <c r="M325" s="143" t="s">
        <v>1</v>
      </c>
      <c r="N325" s="144" t="s">
        <v>38</v>
      </c>
      <c r="O325" s="145">
        <v>4.7229999999999999</v>
      </c>
      <c r="P325" s="145">
        <f t="shared" si="111"/>
        <v>9.4459999999999997</v>
      </c>
      <c r="Q325" s="145">
        <v>3.6380000000000003E-2</v>
      </c>
      <c r="R325" s="145">
        <f t="shared" si="112"/>
        <v>7.2760000000000005E-2</v>
      </c>
      <c r="S325" s="145">
        <v>0</v>
      </c>
      <c r="T325" s="146">
        <f t="shared" si="11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47" t="s">
        <v>204</v>
      </c>
      <c r="AT325" s="147" t="s">
        <v>141</v>
      </c>
      <c r="AU325" s="147" t="s">
        <v>146</v>
      </c>
      <c r="AY325" s="14" t="s">
        <v>139</v>
      </c>
      <c r="BE325" s="148">
        <f t="shared" si="114"/>
        <v>0</v>
      </c>
      <c r="BF325" s="148">
        <f t="shared" si="115"/>
        <v>0</v>
      </c>
      <c r="BG325" s="148">
        <f t="shared" si="116"/>
        <v>0</v>
      </c>
      <c r="BH325" s="148">
        <f t="shared" si="117"/>
        <v>0</v>
      </c>
      <c r="BI325" s="148">
        <f t="shared" si="118"/>
        <v>0</v>
      </c>
      <c r="BJ325" s="14" t="s">
        <v>146</v>
      </c>
      <c r="BK325" s="148">
        <f t="shared" si="119"/>
        <v>0</v>
      </c>
      <c r="BL325" s="14" t="s">
        <v>204</v>
      </c>
      <c r="BM325" s="147" t="s">
        <v>836</v>
      </c>
    </row>
    <row r="326" spans="1:65" s="2" customFormat="1" ht="24">
      <c r="A326" s="26"/>
      <c r="B326" s="135"/>
      <c r="C326" s="136" t="s">
        <v>837</v>
      </c>
      <c r="D326" s="136" t="s">
        <v>141</v>
      </c>
      <c r="E326" s="137" t="s">
        <v>838</v>
      </c>
      <c r="F326" s="138" t="s">
        <v>839</v>
      </c>
      <c r="G326" s="139" t="s">
        <v>154</v>
      </c>
      <c r="H326" s="140">
        <v>39.6</v>
      </c>
      <c r="I326" s="141"/>
      <c r="J326" s="141">
        <f t="shared" si="110"/>
        <v>0</v>
      </c>
      <c r="K326" s="142"/>
      <c r="L326" s="27"/>
      <c r="M326" s="143" t="s">
        <v>1</v>
      </c>
      <c r="N326" s="144" t="s">
        <v>38</v>
      </c>
      <c r="O326" s="145">
        <v>0.45795000000000002</v>
      </c>
      <c r="P326" s="145">
        <f t="shared" si="111"/>
        <v>18.134820000000001</v>
      </c>
      <c r="Q326" s="145">
        <v>2.2499999999999998E-3</v>
      </c>
      <c r="R326" s="145">
        <f t="shared" si="112"/>
        <v>8.9099999999999999E-2</v>
      </c>
      <c r="S326" s="145">
        <v>0</v>
      </c>
      <c r="T326" s="146">
        <f t="shared" si="11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47" t="s">
        <v>204</v>
      </c>
      <c r="AT326" s="147" t="s">
        <v>141</v>
      </c>
      <c r="AU326" s="147" t="s">
        <v>146</v>
      </c>
      <c r="AY326" s="14" t="s">
        <v>139</v>
      </c>
      <c r="BE326" s="148">
        <f t="shared" si="114"/>
        <v>0</v>
      </c>
      <c r="BF326" s="148">
        <f t="shared" si="115"/>
        <v>0</v>
      </c>
      <c r="BG326" s="148">
        <f t="shared" si="116"/>
        <v>0</v>
      </c>
      <c r="BH326" s="148">
        <f t="shared" si="117"/>
        <v>0</v>
      </c>
      <c r="BI326" s="148">
        <f t="shared" si="118"/>
        <v>0</v>
      </c>
      <c r="BJ326" s="14" t="s">
        <v>146</v>
      </c>
      <c r="BK326" s="148">
        <f t="shared" si="119"/>
        <v>0</v>
      </c>
      <c r="BL326" s="14" t="s">
        <v>204</v>
      </c>
      <c r="BM326" s="147" t="s">
        <v>840</v>
      </c>
    </row>
    <row r="327" spans="1:65" s="2" customFormat="1" ht="24">
      <c r="A327" s="26"/>
      <c r="B327" s="135"/>
      <c r="C327" s="136" t="s">
        <v>841</v>
      </c>
      <c r="D327" s="136" t="s">
        <v>141</v>
      </c>
      <c r="E327" s="137" t="s">
        <v>842</v>
      </c>
      <c r="F327" s="138" t="s">
        <v>843</v>
      </c>
      <c r="G327" s="139" t="s">
        <v>154</v>
      </c>
      <c r="H327" s="140">
        <v>15.6</v>
      </c>
      <c r="I327" s="141"/>
      <c r="J327" s="141">
        <f t="shared" si="110"/>
        <v>0</v>
      </c>
      <c r="K327" s="142"/>
      <c r="L327" s="27"/>
      <c r="M327" s="143" t="s">
        <v>1</v>
      </c>
      <c r="N327" s="144" t="s">
        <v>38</v>
      </c>
      <c r="O327" s="145">
        <v>7.4999999999999997E-2</v>
      </c>
      <c r="P327" s="145">
        <f t="shared" si="111"/>
        <v>1.17</v>
      </c>
      <c r="Q327" s="145">
        <v>0</v>
      </c>
      <c r="R327" s="145">
        <f t="shared" si="112"/>
        <v>0</v>
      </c>
      <c r="S327" s="145">
        <v>1.3500000000000001E-3</v>
      </c>
      <c r="T327" s="146">
        <f t="shared" si="113"/>
        <v>2.1059999999999999E-2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47" t="s">
        <v>204</v>
      </c>
      <c r="AT327" s="147" t="s">
        <v>141</v>
      </c>
      <c r="AU327" s="147" t="s">
        <v>146</v>
      </c>
      <c r="AY327" s="14" t="s">
        <v>139</v>
      </c>
      <c r="BE327" s="148">
        <f t="shared" si="114"/>
        <v>0</v>
      </c>
      <c r="BF327" s="148">
        <f t="shared" si="115"/>
        <v>0</v>
      </c>
      <c r="BG327" s="148">
        <f t="shared" si="116"/>
        <v>0</v>
      </c>
      <c r="BH327" s="148">
        <f t="shared" si="117"/>
        <v>0</v>
      </c>
      <c r="BI327" s="148">
        <f t="shared" si="118"/>
        <v>0</v>
      </c>
      <c r="BJ327" s="14" t="s">
        <v>146</v>
      </c>
      <c r="BK327" s="148">
        <f t="shared" si="119"/>
        <v>0</v>
      </c>
      <c r="BL327" s="14" t="s">
        <v>204</v>
      </c>
      <c r="BM327" s="147" t="s">
        <v>844</v>
      </c>
    </row>
    <row r="328" spans="1:65" s="2" customFormat="1" ht="24">
      <c r="A328" s="26"/>
      <c r="B328" s="135"/>
      <c r="C328" s="136" t="s">
        <v>845</v>
      </c>
      <c r="D328" s="136" t="s">
        <v>141</v>
      </c>
      <c r="E328" s="137" t="s">
        <v>846</v>
      </c>
      <c r="F328" s="138" t="s">
        <v>847</v>
      </c>
      <c r="G328" s="139" t="s">
        <v>154</v>
      </c>
      <c r="H328" s="140">
        <v>12</v>
      </c>
      <c r="I328" s="141"/>
      <c r="J328" s="141">
        <f t="shared" si="110"/>
        <v>0</v>
      </c>
      <c r="K328" s="142"/>
      <c r="L328" s="27"/>
      <c r="M328" s="143" t="s">
        <v>1</v>
      </c>
      <c r="N328" s="144" t="s">
        <v>38</v>
      </c>
      <c r="O328" s="145">
        <v>8.5999999999999993E-2</v>
      </c>
      <c r="P328" s="145">
        <f t="shared" si="111"/>
        <v>1.032</v>
      </c>
      <c r="Q328" s="145">
        <v>0</v>
      </c>
      <c r="R328" s="145">
        <f t="shared" si="112"/>
        <v>0</v>
      </c>
      <c r="S328" s="145">
        <v>2.3E-3</v>
      </c>
      <c r="T328" s="146">
        <f t="shared" si="113"/>
        <v>2.76E-2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47" t="s">
        <v>204</v>
      </c>
      <c r="AT328" s="147" t="s">
        <v>141</v>
      </c>
      <c r="AU328" s="147" t="s">
        <v>146</v>
      </c>
      <c r="AY328" s="14" t="s">
        <v>139</v>
      </c>
      <c r="BE328" s="148">
        <f t="shared" si="114"/>
        <v>0</v>
      </c>
      <c r="BF328" s="148">
        <f t="shared" si="115"/>
        <v>0</v>
      </c>
      <c r="BG328" s="148">
        <f t="shared" si="116"/>
        <v>0</v>
      </c>
      <c r="BH328" s="148">
        <f t="shared" si="117"/>
        <v>0</v>
      </c>
      <c r="BI328" s="148">
        <f t="shared" si="118"/>
        <v>0</v>
      </c>
      <c r="BJ328" s="14" t="s">
        <v>146</v>
      </c>
      <c r="BK328" s="148">
        <f t="shared" si="119"/>
        <v>0</v>
      </c>
      <c r="BL328" s="14" t="s">
        <v>204</v>
      </c>
      <c r="BM328" s="147" t="s">
        <v>848</v>
      </c>
    </row>
    <row r="329" spans="1:65" s="2" customFormat="1" ht="24">
      <c r="A329" s="26"/>
      <c r="B329" s="135"/>
      <c r="C329" s="136" t="s">
        <v>849</v>
      </c>
      <c r="D329" s="136" t="s">
        <v>141</v>
      </c>
      <c r="E329" s="137" t="s">
        <v>850</v>
      </c>
      <c r="F329" s="138" t="s">
        <v>851</v>
      </c>
      <c r="G329" s="139" t="s">
        <v>154</v>
      </c>
      <c r="H329" s="140">
        <v>18</v>
      </c>
      <c r="I329" s="141"/>
      <c r="J329" s="141">
        <f t="shared" si="110"/>
        <v>0</v>
      </c>
      <c r="K329" s="142"/>
      <c r="L329" s="27"/>
      <c r="M329" s="143" t="s">
        <v>1</v>
      </c>
      <c r="N329" s="144" t="s">
        <v>38</v>
      </c>
      <c r="O329" s="145">
        <v>4.7E-2</v>
      </c>
      <c r="P329" s="145">
        <f t="shared" si="111"/>
        <v>0.84599999999999997</v>
      </c>
      <c r="Q329" s="145">
        <v>0</v>
      </c>
      <c r="R329" s="145">
        <f t="shared" si="112"/>
        <v>0</v>
      </c>
      <c r="S329" s="145">
        <v>2.2599999999999999E-3</v>
      </c>
      <c r="T329" s="146">
        <f t="shared" si="113"/>
        <v>4.0680000000000001E-2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47" t="s">
        <v>204</v>
      </c>
      <c r="AT329" s="147" t="s">
        <v>141</v>
      </c>
      <c r="AU329" s="147" t="s">
        <v>146</v>
      </c>
      <c r="AY329" s="14" t="s">
        <v>139</v>
      </c>
      <c r="BE329" s="148">
        <f t="shared" si="114"/>
        <v>0</v>
      </c>
      <c r="BF329" s="148">
        <f t="shared" si="115"/>
        <v>0</v>
      </c>
      <c r="BG329" s="148">
        <f t="shared" si="116"/>
        <v>0</v>
      </c>
      <c r="BH329" s="148">
        <f t="shared" si="117"/>
        <v>0</v>
      </c>
      <c r="BI329" s="148">
        <f t="shared" si="118"/>
        <v>0</v>
      </c>
      <c r="BJ329" s="14" t="s">
        <v>146</v>
      </c>
      <c r="BK329" s="148">
        <f t="shared" si="119"/>
        <v>0</v>
      </c>
      <c r="BL329" s="14" t="s">
        <v>204</v>
      </c>
      <c r="BM329" s="147" t="s">
        <v>852</v>
      </c>
    </row>
    <row r="330" spans="1:65" s="2" customFormat="1" ht="24">
      <c r="A330" s="26"/>
      <c r="B330" s="135"/>
      <c r="C330" s="136" t="s">
        <v>853</v>
      </c>
      <c r="D330" s="136" t="s">
        <v>141</v>
      </c>
      <c r="E330" s="137" t="s">
        <v>854</v>
      </c>
      <c r="F330" s="138" t="s">
        <v>855</v>
      </c>
      <c r="G330" s="139" t="s">
        <v>154</v>
      </c>
      <c r="H330" s="140">
        <v>3.2</v>
      </c>
      <c r="I330" s="141"/>
      <c r="J330" s="141">
        <f t="shared" si="110"/>
        <v>0</v>
      </c>
      <c r="K330" s="142"/>
      <c r="L330" s="27"/>
      <c r="M330" s="143" t="s">
        <v>1</v>
      </c>
      <c r="N330" s="144" t="s">
        <v>38</v>
      </c>
      <c r="O330" s="145">
        <v>0.64795000000000003</v>
      </c>
      <c r="P330" s="145">
        <f t="shared" si="111"/>
        <v>2.0734400000000002</v>
      </c>
      <c r="Q330" s="145">
        <v>1.81E-3</v>
      </c>
      <c r="R330" s="145">
        <f t="shared" si="112"/>
        <v>5.79E-3</v>
      </c>
      <c r="S330" s="145">
        <v>0</v>
      </c>
      <c r="T330" s="146">
        <f t="shared" si="11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47" t="s">
        <v>204</v>
      </c>
      <c r="AT330" s="147" t="s">
        <v>141</v>
      </c>
      <c r="AU330" s="147" t="s">
        <v>146</v>
      </c>
      <c r="AY330" s="14" t="s">
        <v>139</v>
      </c>
      <c r="BE330" s="148">
        <f t="shared" si="114"/>
        <v>0</v>
      </c>
      <c r="BF330" s="148">
        <f t="shared" si="115"/>
        <v>0</v>
      </c>
      <c r="BG330" s="148">
        <f t="shared" si="116"/>
        <v>0</v>
      </c>
      <c r="BH330" s="148">
        <f t="shared" si="117"/>
        <v>0</v>
      </c>
      <c r="BI330" s="148">
        <f t="shared" si="118"/>
        <v>0</v>
      </c>
      <c r="BJ330" s="14" t="s">
        <v>146</v>
      </c>
      <c r="BK330" s="148">
        <f t="shared" si="119"/>
        <v>0</v>
      </c>
      <c r="BL330" s="14" t="s">
        <v>204</v>
      </c>
      <c r="BM330" s="147" t="s">
        <v>856</v>
      </c>
    </row>
    <row r="331" spans="1:65" s="2" customFormat="1" ht="24">
      <c r="A331" s="26"/>
      <c r="B331" s="135"/>
      <c r="C331" s="136" t="s">
        <v>857</v>
      </c>
      <c r="D331" s="136" t="s">
        <v>141</v>
      </c>
      <c r="E331" s="137" t="s">
        <v>858</v>
      </c>
      <c r="F331" s="138" t="s">
        <v>859</v>
      </c>
      <c r="G331" s="139" t="s">
        <v>154</v>
      </c>
      <c r="H331" s="140">
        <v>46.5</v>
      </c>
      <c r="I331" s="141"/>
      <c r="J331" s="141">
        <f t="shared" si="110"/>
        <v>0</v>
      </c>
      <c r="K331" s="142"/>
      <c r="L331" s="27"/>
      <c r="M331" s="143" t="s">
        <v>1</v>
      </c>
      <c r="N331" s="144" t="s">
        <v>38</v>
      </c>
      <c r="O331" s="145">
        <v>0.65722000000000003</v>
      </c>
      <c r="P331" s="145">
        <f t="shared" si="111"/>
        <v>30.56073</v>
      </c>
      <c r="Q331" s="145">
        <v>2.0500000000000002E-3</v>
      </c>
      <c r="R331" s="145">
        <f t="shared" si="112"/>
        <v>9.5329999999999998E-2</v>
      </c>
      <c r="S331" s="145">
        <v>0</v>
      </c>
      <c r="T331" s="146">
        <f t="shared" si="11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47" t="s">
        <v>204</v>
      </c>
      <c r="AT331" s="147" t="s">
        <v>141</v>
      </c>
      <c r="AU331" s="147" t="s">
        <v>146</v>
      </c>
      <c r="AY331" s="14" t="s">
        <v>139</v>
      </c>
      <c r="BE331" s="148">
        <f t="shared" si="114"/>
        <v>0</v>
      </c>
      <c r="BF331" s="148">
        <f t="shared" si="115"/>
        <v>0</v>
      </c>
      <c r="BG331" s="148">
        <f t="shared" si="116"/>
        <v>0</v>
      </c>
      <c r="BH331" s="148">
        <f t="shared" si="117"/>
        <v>0</v>
      </c>
      <c r="BI331" s="148">
        <f t="shared" si="118"/>
        <v>0</v>
      </c>
      <c r="BJ331" s="14" t="s">
        <v>146</v>
      </c>
      <c r="BK331" s="148">
        <f t="shared" si="119"/>
        <v>0</v>
      </c>
      <c r="BL331" s="14" t="s">
        <v>204</v>
      </c>
      <c r="BM331" s="147" t="s">
        <v>860</v>
      </c>
    </row>
    <row r="332" spans="1:65" s="2" customFormat="1" ht="24">
      <c r="A332" s="26"/>
      <c r="B332" s="135"/>
      <c r="C332" s="136" t="s">
        <v>861</v>
      </c>
      <c r="D332" s="136" t="s">
        <v>141</v>
      </c>
      <c r="E332" s="137" t="s">
        <v>862</v>
      </c>
      <c r="F332" s="138" t="s">
        <v>863</v>
      </c>
      <c r="G332" s="139" t="s">
        <v>154</v>
      </c>
      <c r="H332" s="140">
        <v>4</v>
      </c>
      <c r="I332" s="141"/>
      <c r="J332" s="141">
        <f t="shared" si="110"/>
        <v>0</v>
      </c>
      <c r="K332" s="142"/>
      <c r="L332" s="27"/>
      <c r="M332" s="143" t="s">
        <v>1</v>
      </c>
      <c r="N332" s="144" t="s">
        <v>38</v>
      </c>
      <c r="O332" s="145">
        <v>0.89200000000000002</v>
      </c>
      <c r="P332" s="145">
        <f t="shared" si="111"/>
        <v>3.5680000000000001</v>
      </c>
      <c r="Q332" s="145">
        <v>1.3699999999999999E-3</v>
      </c>
      <c r="R332" s="145">
        <f t="shared" si="112"/>
        <v>5.4799999999999996E-3</v>
      </c>
      <c r="S332" s="145">
        <v>0</v>
      </c>
      <c r="T332" s="146">
        <f t="shared" si="11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47" t="s">
        <v>204</v>
      </c>
      <c r="AT332" s="147" t="s">
        <v>141</v>
      </c>
      <c r="AU332" s="147" t="s">
        <v>146</v>
      </c>
      <c r="AY332" s="14" t="s">
        <v>139</v>
      </c>
      <c r="BE332" s="148">
        <f t="shared" si="114"/>
        <v>0</v>
      </c>
      <c r="BF332" s="148">
        <f t="shared" si="115"/>
        <v>0</v>
      </c>
      <c r="BG332" s="148">
        <f t="shared" si="116"/>
        <v>0</v>
      </c>
      <c r="BH332" s="148">
        <f t="shared" si="117"/>
        <v>0</v>
      </c>
      <c r="BI332" s="148">
        <f t="shared" si="118"/>
        <v>0</v>
      </c>
      <c r="BJ332" s="14" t="s">
        <v>146</v>
      </c>
      <c r="BK332" s="148">
        <f t="shared" si="119"/>
        <v>0</v>
      </c>
      <c r="BL332" s="14" t="s">
        <v>204</v>
      </c>
      <c r="BM332" s="147" t="s">
        <v>864</v>
      </c>
    </row>
    <row r="333" spans="1:65" s="2" customFormat="1" ht="24">
      <c r="A333" s="26"/>
      <c r="B333" s="135"/>
      <c r="C333" s="136" t="s">
        <v>865</v>
      </c>
      <c r="D333" s="136" t="s">
        <v>141</v>
      </c>
      <c r="E333" s="137" t="s">
        <v>866</v>
      </c>
      <c r="F333" s="138" t="s">
        <v>867</v>
      </c>
      <c r="G333" s="139" t="s">
        <v>154</v>
      </c>
      <c r="H333" s="140">
        <v>56.3</v>
      </c>
      <c r="I333" s="141"/>
      <c r="J333" s="141">
        <f t="shared" si="110"/>
        <v>0</v>
      </c>
      <c r="K333" s="142"/>
      <c r="L333" s="27"/>
      <c r="M333" s="143" t="s">
        <v>1</v>
      </c>
      <c r="N333" s="144" t="s">
        <v>38</v>
      </c>
      <c r="O333" s="145">
        <v>0.89183999999999997</v>
      </c>
      <c r="P333" s="145">
        <f t="shared" si="111"/>
        <v>50.210590000000003</v>
      </c>
      <c r="Q333" s="145">
        <v>1.6800000000000001E-3</v>
      </c>
      <c r="R333" s="145">
        <f t="shared" si="112"/>
        <v>9.4579999999999997E-2</v>
      </c>
      <c r="S333" s="145">
        <v>0</v>
      </c>
      <c r="T333" s="146">
        <f t="shared" si="11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47" t="s">
        <v>204</v>
      </c>
      <c r="AT333" s="147" t="s">
        <v>141</v>
      </c>
      <c r="AU333" s="147" t="s">
        <v>146</v>
      </c>
      <c r="AY333" s="14" t="s">
        <v>139</v>
      </c>
      <c r="BE333" s="148">
        <f t="shared" si="114"/>
        <v>0</v>
      </c>
      <c r="BF333" s="148">
        <f t="shared" si="115"/>
        <v>0</v>
      </c>
      <c r="BG333" s="148">
        <f t="shared" si="116"/>
        <v>0</v>
      </c>
      <c r="BH333" s="148">
        <f t="shared" si="117"/>
        <v>0</v>
      </c>
      <c r="BI333" s="148">
        <f t="shared" si="118"/>
        <v>0</v>
      </c>
      <c r="BJ333" s="14" t="s">
        <v>146</v>
      </c>
      <c r="BK333" s="148">
        <f t="shared" si="119"/>
        <v>0</v>
      </c>
      <c r="BL333" s="14" t="s">
        <v>204</v>
      </c>
      <c r="BM333" s="147" t="s">
        <v>868</v>
      </c>
    </row>
    <row r="334" spans="1:65" s="2" customFormat="1" ht="24">
      <c r="A334" s="26"/>
      <c r="B334" s="135"/>
      <c r="C334" s="136" t="s">
        <v>869</v>
      </c>
      <c r="D334" s="136" t="s">
        <v>141</v>
      </c>
      <c r="E334" s="137" t="s">
        <v>870</v>
      </c>
      <c r="F334" s="138" t="s">
        <v>871</v>
      </c>
      <c r="G334" s="139" t="s">
        <v>278</v>
      </c>
      <c r="H334" s="140">
        <v>1</v>
      </c>
      <c r="I334" s="141"/>
      <c r="J334" s="141">
        <f t="shared" si="110"/>
        <v>0</v>
      </c>
      <c r="K334" s="142"/>
      <c r="L334" s="27"/>
      <c r="M334" s="143" t="s">
        <v>1</v>
      </c>
      <c r="N334" s="144" t="s">
        <v>38</v>
      </c>
      <c r="O334" s="145">
        <v>0.30835000000000001</v>
      </c>
      <c r="P334" s="145">
        <f t="shared" si="111"/>
        <v>0.30835000000000001</v>
      </c>
      <c r="Q334" s="145">
        <v>3.1E-4</v>
      </c>
      <c r="R334" s="145">
        <f t="shared" si="112"/>
        <v>3.1E-4</v>
      </c>
      <c r="S334" s="145">
        <v>0</v>
      </c>
      <c r="T334" s="146">
        <f t="shared" si="11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47" t="s">
        <v>204</v>
      </c>
      <c r="AT334" s="147" t="s">
        <v>141</v>
      </c>
      <c r="AU334" s="147" t="s">
        <v>146</v>
      </c>
      <c r="AY334" s="14" t="s">
        <v>139</v>
      </c>
      <c r="BE334" s="148">
        <f t="shared" si="114"/>
        <v>0</v>
      </c>
      <c r="BF334" s="148">
        <f t="shared" si="115"/>
        <v>0</v>
      </c>
      <c r="BG334" s="148">
        <f t="shared" si="116"/>
        <v>0</v>
      </c>
      <c r="BH334" s="148">
        <f t="shared" si="117"/>
        <v>0</v>
      </c>
      <c r="BI334" s="148">
        <f t="shared" si="118"/>
        <v>0</v>
      </c>
      <c r="BJ334" s="14" t="s">
        <v>146</v>
      </c>
      <c r="BK334" s="148">
        <f t="shared" si="119"/>
        <v>0</v>
      </c>
      <c r="BL334" s="14" t="s">
        <v>204</v>
      </c>
      <c r="BM334" s="147" t="s">
        <v>872</v>
      </c>
    </row>
    <row r="335" spans="1:65" s="2" customFormat="1" ht="24">
      <c r="A335" s="26"/>
      <c r="B335" s="135"/>
      <c r="C335" s="136" t="s">
        <v>873</v>
      </c>
      <c r="D335" s="136" t="s">
        <v>141</v>
      </c>
      <c r="E335" s="137" t="s">
        <v>874</v>
      </c>
      <c r="F335" s="138" t="s">
        <v>875</v>
      </c>
      <c r="G335" s="139" t="s">
        <v>278</v>
      </c>
      <c r="H335" s="140">
        <v>7</v>
      </c>
      <c r="I335" s="141"/>
      <c r="J335" s="141">
        <f t="shared" si="110"/>
        <v>0</v>
      </c>
      <c r="K335" s="142"/>
      <c r="L335" s="27"/>
      <c r="M335" s="143" t="s">
        <v>1</v>
      </c>
      <c r="N335" s="144" t="s">
        <v>38</v>
      </c>
      <c r="O335" s="145">
        <v>0.30941000000000002</v>
      </c>
      <c r="P335" s="145">
        <f t="shared" si="111"/>
        <v>2.16587</v>
      </c>
      <c r="Q335" s="145">
        <v>3.6000000000000002E-4</v>
      </c>
      <c r="R335" s="145">
        <f t="shared" si="112"/>
        <v>2.5200000000000001E-3</v>
      </c>
      <c r="S335" s="145">
        <v>0</v>
      </c>
      <c r="T335" s="146">
        <f t="shared" si="113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47" t="s">
        <v>204</v>
      </c>
      <c r="AT335" s="147" t="s">
        <v>141</v>
      </c>
      <c r="AU335" s="147" t="s">
        <v>146</v>
      </c>
      <c r="AY335" s="14" t="s">
        <v>139</v>
      </c>
      <c r="BE335" s="148">
        <f t="shared" si="114"/>
        <v>0</v>
      </c>
      <c r="BF335" s="148">
        <f t="shared" si="115"/>
        <v>0</v>
      </c>
      <c r="BG335" s="148">
        <f t="shared" si="116"/>
        <v>0</v>
      </c>
      <c r="BH335" s="148">
        <f t="shared" si="117"/>
        <v>0</v>
      </c>
      <c r="BI335" s="148">
        <f t="shared" si="118"/>
        <v>0</v>
      </c>
      <c r="BJ335" s="14" t="s">
        <v>146</v>
      </c>
      <c r="BK335" s="148">
        <f t="shared" si="119"/>
        <v>0</v>
      </c>
      <c r="BL335" s="14" t="s">
        <v>204</v>
      </c>
      <c r="BM335" s="147" t="s">
        <v>876</v>
      </c>
    </row>
    <row r="336" spans="1:65" s="2" customFormat="1" ht="24">
      <c r="A336" s="26"/>
      <c r="B336" s="135"/>
      <c r="C336" s="136" t="s">
        <v>877</v>
      </c>
      <c r="D336" s="136" t="s">
        <v>141</v>
      </c>
      <c r="E336" s="137" t="s">
        <v>878</v>
      </c>
      <c r="F336" s="138" t="s">
        <v>879</v>
      </c>
      <c r="G336" s="139" t="s">
        <v>669</v>
      </c>
      <c r="H336" s="140">
        <v>158.52199999999999</v>
      </c>
      <c r="I336" s="141"/>
      <c r="J336" s="141">
        <f t="shared" si="110"/>
        <v>0</v>
      </c>
      <c r="K336" s="142"/>
      <c r="L336" s="27"/>
      <c r="M336" s="143" t="s">
        <v>1</v>
      </c>
      <c r="N336" s="144" t="s">
        <v>38</v>
      </c>
      <c r="O336" s="145">
        <v>0</v>
      </c>
      <c r="P336" s="145">
        <f t="shared" si="111"/>
        <v>0</v>
      </c>
      <c r="Q336" s="145">
        <v>0</v>
      </c>
      <c r="R336" s="145">
        <f t="shared" si="112"/>
        <v>0</v>
      </c>
      <c r="S336" s="145">
        <v>0</v>
      </c>
      <c r="T336" s="146">
        <f t="shared" si="113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47" t="s">
        <v>204</v>
      </c>
      <c r="AT336" s="147" t="s">
        <v>141</v>
      </c>
      <c r="AU336" s="147" t="s">
        <v>146</v>
      </c>
      <c r="AY336" s="14" t="s">
        <v>139</v>
      </c>
      <c r="BE336" s="148">
        <f t="shared" si="114"/>
        <v>0</v>
      </c>
      <c r="BF336" s="148">
        <f t="shared" si="115"/>
        <v>0</v>
      </c>
      <c r="BG336" s="148">
        <f t="shared" si="116"/>
        <v>0</v>
      </c>
      <c r="BH336" s="148">
        <f t="shared" si="117"/>
        <v>0</v>
      </c>
      <c r="BI336" s="148">
        <f t="shared" si="118"/>
        <v>0</v>
      </c>
      <c r="BJ336" s="14" t="s">
        <v>146</v>
      </c>
      <c r="BK336" s="148">
        <f t="shared" si="119"/>
        <v>0</v>
      </c>
      <c r="BL336" s="14" t="s">
        <v>204</v>
      </c>
      <c r="BM336" s="147" t="s">
        <v>880</v>
      </c>
    </row>
    <row r="337" spans="1:65" s="12" customFormat="1" ht="22.9" customHeight="1">
      <c r="B337" s="123"/>
      <c r="D337" s="124" t="s">
        <v>71</v>
      </c>
      <c r="E337" s="133" t="s">
        <v>881</v>
      </c>
      <c r="F337" s="133" t="s">
        <v>882</v>
      </c>
      <c r="I337" s="214"/>
      <c r="J337" s="134">
        <f>BK337</f>
        <v>0</v>
      </c>
      <c r="L337" s="123"/>
      <c r="M337" s="127"/>
      <c r="N337" s="128"/>
      <c r="O337" s="128"/>
      <c r="P337" s="129">
        <f>SUM(P338:P339)</f>
        <v>41.579729999999998</v>
      </c>
      <c r="Q337" s="128"/>
      <c r="R337" s="129">
        <f>SUM(R338:R339)</f>
        <v>7.9530000000000003E-2</v>
      </c>
      <c r="S337" s="128"/>
      <c r="T337" s="130">
        <f>SUM(T338:T339)</f>
        <v>0</v>
      </c>
      <c r="AR337" s="124" t="s">
        <v>146</v>
      </c>
      <c r="AT337" s="131" t="s">
        <v>71</v>
      </c>
      <c r="AU337" s="131" t="s">
        <v>80</v>
      </c>
      <c r="AY337" s="124" t="s">
        <v>139</v>
      </c>
      <c r="BK337" s="132">
        <f>SUM(BK338:BK339)</f>
        <v>0</v>
      </c>
    </row>
    <row r="338" spans="1:65" s="2" customFormat="1" ht="16.5" customHeight="1">
      <c r="A338" s="26"/>
      <c r="B338" s="135"/>
      <c r="C338" s="136" t="s">
        <v>883</v>
      </c>
      <c r="D338" s="136" t="s">
        <v>141</v>
      </c>
      <c r="E338" s="137" t="s">
        <v>884</v>
      </c>
      <c r="F338" s="138" t="s">
        <v>885</v>
      </c>
      <c r="G338" s="139" t="s">
        <v>144</v>
      </c>
      <c r="H338" s="140">
        <v>361.5</v>
      </c>
      <c r="I338" s="141"/>
      <c r="J338" s="141">
        <f>ROUND(I338*H338,2)</f>
        <v>0</v>
      </c>
      <c r="K338" s="142"/>
      <c r="L338" s="27"/>
      <c r="M338" s="143" t="s">
        <v>1</v>
      </c>
      <c r="N338" s="144" t="s">
        <v>38</v>
      </c>
      <c r="O338" s="145">
        <v>0.11502</v>
      </c>
      <c r="P338" s="145">
        <f>O338*H338</f>
        <v>41.579729999999998</v>
      </c>
      <c r="Q338" s="145">
        <v>2.2000000000000001E-4</v>
      </c>
      <c r="R338" s="145">
        <f>Q338*H338</f>
        <v>7.9530000000000003E-2</v>
      </c>
      <c r="S338" s="145">
        <v>0</v>
      </c>
      <c r="T338" s="146">
        <f>S338*H338</f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47" t="s">
        <v>204</v>
      </c>
      <c r="AT338" s="147" t="s">
        <v>141</v>
      </c>
      <c r="AU338" s="147" t="s">
        <v>146</v>
      </c>
      <c r="AY338" s="14" t="s">
        <v>139</v>
      </c>
      <c r="BE338" s="148">
        <f>IF(N338="základná",J338,0)</f>
        <v>0</v>
      </c>
      <c r="BF338" s="148">
        <f>IF(N338="znížená",J338,0)</f>
        <v>0</v>
      </c>
      <c r="BG338" s="148">
        <f>IF(N338="zákl. prenesená",J338,0)</f>
        <v>0</v>
      </c>
      <c r="BH338" s="148">
        <f>IF(N338="zníž. prenesená",J338,0)</f>
        <v>0</v>
      </c>
      <c r="BI338" s="148">
        <f>IF(N338="nulová",J338,0)</f>
        <v>0</v>
      </c>
      <c r="BJ338" s="14" t="s">
        <v>146</v>
      </c>
      <c r="BK338" s="148">
        <f>ROUND(I338*H338,2)</f>
        <v>0</v>
      </c>
      <c r="BL338" s="14" t="s">
        <v>204</v>
      </c>
      <c r="BM338" s="147" t="s">
        <v>886</v>
      </c>
    </row>
    <row r="339" spans="1:65" s="2" customFormat="1" ht="24">
      <c r="A339" s="26"/>
      <c r="B339" s="135"/>
      <c r="C339" s="136" t="s">
        <v>887</v>
      </c>
      <c r="D339" s="136" t="s">
        <v>141</v>
      </c>
      <c r="E339" s="137" t="s">
        <v>888</v>
      </c>
      <c r="F339" s="138" t="s">
        <v>889</v>
      </c>
      <c r="G339" s="139" t="s">
        <v>669</v>
      </c>
      <c r="H339" s="140">
        <v>17.786000000000001</v>
      </c>
      <c r="I339" s="141"/>
      <c r="J339" s="141">
        <f>ROUND(I339*H339,2)</f>
        <v>0</v>
      </c>
      <c r="K339" s="142"/>
      <c r="L339" s="27"/>
      <c r="M339" s="143" t="s">
        <v>1</v>
      </c>
      <c r="N339" s="144" t="s">
        <v>38</v>
      </c>
      <c r="O339" s="145">
        <v>0</v>
      </c>
      <c r="P339" s="145">
        <f>O339*H339</f>
        <v>0</v>
      </c>
      <c r="Q339" s="145">
        <v>0</v>
      </c>
      <c r="R339" s="145">
        <f>Q339*H339</f>
        <v>0</v>
      </c>
      <c r="S339" s="145">
        <v>0</v>
      </c>
      <c r="T339" s="146">
        <f>S339*H339</f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47" t="s">
        <v>204</v>
      </c>
      <c r="AT339" s="147" t="s">
        <v>141</v>
      </c>
      <c r="AU339" s="147" t="s">
        <v>146</v>
      </c>
      <c r="AY339" s="14" t="s">
        <v>139</v>
      </c>
      <c r="BE339" s="148">
        <f>IF(N339="základná",J339,0)</f>
        <v>0</v>
      </c>
      <c r="BF339" s="148">
        <f>IF(N339="znížená",J339,0)</f>
        <v>0</v>
      </c>
      <c r="BG339" s="148">
        <f>IF(N339="zákl. prenesená",J339,0)</f>
        <v>0</v>
      </c>
      <c r="BH339" s="148">
        <f>IF(N339="zníž. prenesená",J339,0)</f>
        <v>0</v>
      </c>
      <c r="BI339" s="148">
        <f>IF(N339="nulová",J339,0)</f>
        <v>0</v>
      </c>
      <c r="BJ339" s="14" t="s">
        <v>146</v>
      </c>
      <c r="BK339" s="148">
        <f>ROUND(I339*H339,2)</f>
        <v>0</v>
      </c>
      <c r="BL339" s="14" t="s">
        <v>204</v>
      </c>
      <c r="BM339" s="147" t="s">
        <v>890</v>
      </c>
    </row>
    <row r="340" spans="1:65" s="12" customFormat="1" ht="22.9" customHeight="1">
      <c r="B340" s="123"/>
      <c r="D340" s="124" t="s">
        <v>71</v>
      </c>
      <c r="E340" s="133" t="s">
        <v>891</v>
      </c>
      <c r="F340" s="133" t="s">
        <v>892</v>
      </c>
      <c r="I340" s="214"/>
      <c r="J340" s="134">
        <f>BK340</f>
        <v>0</v>
      </c>
      <c r="L340" s="123"/>
      <c r="M340" s="127"/>
      <c r="N340" s="128"/>
      <c r="O340" s="128"/>
      <c r="P340" s="129">
        <f>SUM(P341:P366)</f>
        <v>187.39277999999999</v>
      </c>
      <c r="Q340" s="128"/>
      <c r="R340" s="129">
        <f>SUM(R341:R366)</f>
        <v>2.5323600000000002</v>
      </c>
      <c r="S340" s="128"/>
      <c r="T340" s="130">
        <f>SUM(T341:T366)</f>
        <v>4.6800000000000001E-2</v>
      </c>
      <c r="AR340" s="124" t="s">
        <v>146</v>
      </c>
      <c r="AT340" s="131" t="s">
        <v>71</v>
      </c>
      <c r="AU340" s="131" t="s">
        <v>80</v>
      </c>
      <c r="AY340" s="124" t="s">
        <v>139</v>
      </c>
      <c r="BK340" s="132">
        <f>SUM(BK341:BK366)</f>
        <v>0</v>
      </c>
    </row>
    <row r="341" spans="1:65" s="2" customFormat="1" ht="24">
      <c r="A341" s="26"/>
      <c r="B341" s="135"/>
      <c r="C341" s="136" t="s">
        <v>893</v>
      </c>
      <c r="D341" s="136" t="s">
        <v>141</v>
      </c>
      <c r="E341" s="137" t="s">
        <v>894</v>
      </c>
      <c r="F341" s="138" t="s">
        <v>895</v>
      </c>
      <c r="G341" s="139" t="s">
        <v>278</v>
      </c>
      <c r="H341" s="140">
        <v>1</v>
      </c>
      <c r="I341" s="141"/>
      <c r="J341" s="141">
        <f t="shared" ref="J341:J366" si="120">ROUND(I341*H341,2)</f>
        <v>0</v>
      </c>
      <c r="K341" s="142"/>
      <c r="L341" s="27"/>
      <c r="M341" s="143" t="s">
        <v>1</v>
      </c>
      <c r="N341" s="144" t="s">
        <v>38</v>
      </c>
      <c r="O341" s="145">
        <v>2.1089799999999999</v>
      </c>
      <c r="P341" s="145">
        <f t="shared" ref="P341:P366" si="121">O341*H341</f>
        <v>2.1089799999999999</v>
      </c>
      <c r="Q341" s="145">
        <v>3.8000000000000002E-4</v>
      </c>
      <c r="R341" s="145">
        <f t="shared" ref="R341:R366" si="122">Q341*H341</f>
        <v>3.8000000000000002E-4</v>
      </c>
      <c r="S341" s="145">
        <v>0</v>
      </c>
      <c r="T341" s="146">
        <f t="shared" ref="T341:T366" si="123">S341*H341</f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47" t="s">
        <v>204</v>
      </c>
      <c r="AT341" s="147" t="s">
        <v>141</v>
      </c>
      <c r="AU341" s="147" t="s">
        <v>146</v>
      </c>
      <c r="AY341" s="14" t="s">
        <v>139</v>
      </c>
      <c r="BE341" s="148">
        <f t="shared" ref="BE341:BE366" si="124">IF(N341="základná",J341,0)</f>
        <v>0</v>
      </c>
      <c r="BF341" s="148">
        <f t="shared" ref="BF341:BF366" si="125">IF(N341="znížená",J341,0)</f>
        <v>0</v>
      </c>
      <c r="BG341" s="148">
        <f t="shared" ref="BG341:BG366" si="126">IF(N341="zákl. prenesená",J341,0)</f>
        <v>0</v>
      </c>
      <c r="BH341" s="148">
        <f t="shared" ref="BH341:BH366" si="127">IF(N341="zníž. prenesená",J341,0)</f>
        <v>0</v>
      </c>
      <c r="BI341" s="148">
        <f t="shared" ref="BI341:BI366" si="128">IF(N341="nulová",J341,0)</f>
        <v>0</v>
      </c>
      <c r="BJ341" s="14" t="s">
        <v>146</v>
      </c>
      <c r="BK341" s="148">
        <f t="shared" ref="BK341:BK366" si="129">ROUND(I341*H341,2)</f>
        <v>0</v>
      </c>
      <c r="BL341" s="14" t="s">
        <v>204</v>
      </c>
      <c r="BM341" s="147" t="s">
        <v>896</v>
      </c>
    </row>
    <row r="342" spans="1:65" s="2" customFormat="1" ht="36">
      <c r="A342" s="26"/>
      <c r="B342" s="135"/>
      <c r="C342" s="149" t="s">
        <v>897</v>
      </c>
      <c r="D342" s="149" t="s">
        <v>209</v>
      </c>
      <c r="E342" s="150" t="s">
        <v>898</v>
      </c>
      <c r="F342" s="151" t="s">
        <v>899</v>
      </c>
      <c r="G342" s="152" t="s">
        <v>278</v>
      </c>
      <c r="H342" s="153">
        <v>1</v>
      </c>
      <c r="I342" s="154"/>
      <c r="J342" s="154">
        <f t="shared" si="120"/>
        <v>0</v>
      </c>
      <c r="K342" s="155"/>
      <c r="L342" s="156"/>
      <c r="M342" s="157" t="s">
        <v>1</v>
      </c>
      <c r="N342" s="158" t="s">
        <v>38</v>
      </c>
      <c r="O342" s="145">
        <v>0</v>
      </c>
      <c r="P342" s="145">
        <f t="shared" si="121"/>
        <v>0</v>
      </c>
      <c r="Q342" s="145">
        <v>3.5000000000000003E-2</v>
      </c>
      <c r="R342" s="145">
        <f t="shared" si="122"/>
        <v>3.5000000000000003E-2</v>
      </c>
      <c r="S342" s="145">
        <v>0</v>
      </c>
      <c r="T342" s="146">
        <f t="shared" si="12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47" t="s">
        <v>271</v>
      </c>
      <c r="AT342" s="147" t="s">
        <v>209</v>
      </c>
      <c r="AU342" s="147" t="s">
        <v>146</v>
      </c>
      <c r="AY342" s="14" t="s">
        <v>139</v>
      </c>
      <c r="BE342" s="148">
        <f t="shared" si="124"/>
        <v>0</v>
      </c>
      <c r="BF342" s="148">
        <f t="shared" si="125"/>
        <v>0</v>
      </c>
      <c r="BG342" s="148">
        <f t="shared" si="126"/>
        <v>0</v>
      </c>
      <c r="BH342" s="148">
        <f t="shared" si="127"/>
        <v>0</v>
      </c>
      <c r="BI342" s="148">
        <f t="shared" si="128"/>
        <v>0</v>
      </c>
      <c r="BJ342" s="14" t="s">
        <v>146</v>
      </c>
      <c r="BK342" s="148">
        <f t="shared" si="129"/>
        <v>0</v>
      </c>
      <c r="BL342" s="14" t="s">
        <v>204</v>
      </c>
      <c r="BM342" s="147" t="s">
        <v>900</v>
      </c>
    </row>
    <row r="343" spans="1:65" s="2" customFormat="1" ht="36">
      <c r="A343" s="26"/>
      <c r="B343" s="135"/>
      <c r="C343" s="136" t="s">
        <v>901</v>
      </c>
      <c r="D343" s="136" t="s">
        <v>141</v>
      </c>
      <c r="E343" s="137" t="s">
        <v>902</v>
      </c>
      <c r="F343" s="138" t="s">
        <v>903</v>
      </c>
      <c r="G343" s="139" t="s">
        <v>154</v>
      </c>
      <c r="H343" s="140">
        <v>252.3</v>
      </c>
      <c r="I343" s="141"/>
      <c r="J343" s="141">
        <f t="shared" si="120"/>
        <v>0</v>
      </c>
      <c r="K343" s="142"/>
      <c r="L343" s="27"/>
      <c r="M343" s="143" t="s">
        <v>1</v>
      </c>
      <c r="N343" s="144" t="s">
        <v>38</v>
      </c>
      <c r="O343" s="145">
        <v>0.60499999999999998</v>
      </c>
      <c r="P343" s="145">
        <f t="shared" si="121"/>
        <v>152.64150000000001</v>
      </c>
      <c r="Q343" s="145">
        <v>2.1000000000000001E-4</v>
      </c>
      <c r="R343" s="145">
        <f t="shared" si="122"/>
        <v>5.2979999999999999E-2</v>
      </c>
      <c r="S343" s="145">
        <v>0</v>
      </c>
      <c r="T343" s="146">
        <f t="shared" si="123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47" t="s">
        <v>204</v>
      </c>
      <c r="AT343" s="147" t="s">
        <v>141</v>
      </c>
      <c r="AU343" s="147" t="s">
        <v>146</v>
      </c>
      <c r="AY343" s="14" t="s">
        <v>139</v>
      </c>
      <c r="BE343" s="148">
        <f t="shared" si="124"/>
        <v>0</v>
      </c>
      <c r="BF343" s="148">
        <f t="shared" si="125"/>
        <v>0</v>
      </c>
      <c r="BG343" s="148">
        <f t="shared" si="126"/>
        <v>0</v>
      </c>
      <c r="BH343" s="148">
        <f t="shared" si="127"/>
        <v>0</v>
      </c>
      <c r="BI343" s="148">
        <f t="shared" si="128"/>
        <v>0</v>
      </c>
      <c r="BJ343" s="14" t="s">
        <v>146</v>
      </c>
      <c r="BK343" s="148">
        <f t="shared" si="129"/>
        <v>0</v>
      </c>
      <c r="BL343" s="14" t="s">
        <v>204</v>
      </c>
      <c r="BM343" s="147" t="s">
        <v>904</v>
      </c>
    </row>
    <row r="344" spans="1:65" s="2" customFormat="1" ht="36">
      <c r="A344" s="26"/>
      <c r="B344" s="135"/>
      <c r="C344" s="149" t="s">
        <v>905</v>
      </c>
      <c r="D344" s="149" t="s">
        <v>209</v>
      </c>
      <c r="E344" s="150" t="s">
        <v>906</v>
      </c>
      <c r="F344" s="151" t="s">
        <v>907</v>
      </c>
      <c r="G344" s="152" t="s">
        <v>154</v>
      </c>
      <c r="H344" s="153">
        <v>265</v>
      </c>
      <c r="I344" s="154"/>
      <c r="J344" s="154">
        <f t="shared" si="120"/>
        <v>0</v>
      </c>
      <c r="K344" s="155"/>
      <c r="L344" s="156"/>
      <c r="M344" s="157" t="s">
        <v>1</v>
      </c>
      <c r="N344" s="158" t="s">
        <v>38</v>
      </c>
      <c r="O344" s="145">
        <v>0</v>
      </c>
      <c r="P344" s="145">
        <f t="shared" si="121"/>
        <v>0</v>
      </c>
      <c r="Q344" s="145">
        <v>1E-4</v>
      </c>
      <c r="R344" s="145">
        <f t="shared" si="122"/>
        <v>2.6499999999999999E-2</v>
      </c>
      <c r="S344" s="145">
        <v>0</v>
      </c>
      <c r="T344" s="146">
        <f t="shared" si="123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47" t="s">
        <v>271</v>
      </c>
      <c r="AT344" s="147" t="s">
        <v>209</v>
      </c>
      <c r="AU344" s="147" t="s">
        <v>146</v>
      </c>
      <c r="AY344" s="14" t="s">
        <v>139</v>
      </c>
      <c r="BE344" s="148">
        <f t="shared" si="124"/>
        <v>0</v>
      </c>
      <c r="BF344" s="148">
        <f t="shared" si="125"/>
        <v>0</v>
      </c>
      <c r="BG344" s="148">
        <f t="shared" si="126"/>
        <v>0</v>
      </c>
      <c r="BH344" s="148">
        <f t="shared" si="127"/>
        <v>0</v>
      </c>
      <c r="BI344" s="148">
        <f t="shared" si="128"/>
        <v>0</v>
      </c>
      <c r="BJ344" s="14" t="s">
        <v>146</v>
      </c>
      <c r="BK344" s="148">
        <f t="shared" si="129"/>
        <v>0</v>
      </c>
      <c r="BL344" s="14" t="s">
        <v>204</v>
      </c>
      <c r="BM344" s="147" t="s">
        <v>908</v>
      </c>
    </row>
    <row r="345" spans="1:65" s="2" customFormat="1" ht="36">
      <c r="A345" s="26"/>
      <c r="B345" s="135"/>
      <c r="C345" s="149" t="s">
        <v>909</v>
      </c>
      <c r="D345" s="149" t="s">
        <v>209</v>
      </c>
      <c r="E345" s="150" t="s">
        <v>910</v>
      </c>
      <c r="F345" s="151" t="s">
        <v>911</v>
      </c>
      <c r="G345" s="152" t="s">
        <v>154</v>
      </c>
      <c r="H345" s="153">
        <v>265</v>
      </c>
      <c r="I345" s="154"/>
      <c r="J345" s="154">
        <f t="shared" si="120"/>
        <v>0</v>
      </c>
      <c r="K345" s="155"/>
      <c r="L345" s="156"/>
      <c r="M345" s="157" t="s">
        <v>1</v>
      </c>
      <c r="N345" s="158" t="s">
        <v>38</v>
      </c>
      <c r="O345" s="145">
        <v>0</v>
      </c>
      <c r="P345" s="145">
        <f t="shared" si="121"/>
        <v>0</v>
      </c>
      <c r="Q345" s="145">
        <v>1E-4</v>
      </c>
      <c r="R345" s="145">
        <f t="shared" si="122"/>
        <v>2.6499999999999999E-2</v>
      </c>
      <c r="S345" s="145">
        <v>0</v>
      </c>
      <c r="T345" s="146">
        <f t="shared" si="12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47" t="s">
        <v>271</v>
      </c>
      <c r="AT345" s="147" t="s">
        <v>209</v>
      </c>
      <c r="AU345" s="147" t="s">
        <v>146</v>
      </c>
      <c r="AY345" s="14" t="s">
        <v>139</v>
      </c>
      <c r="BE345" s="148">
        <f t="shared" si="124"/>
        <v>0</v>
      </c>
      <c r="BF345" s="148">
        <f t="shared" si="125"/>
        <v>0</v>
      </c>
      <c r="BG345" s="148">
        <f t="shared" si="126"/>
        <v>0</v>
      </c>
      <c r="BH345" s="148">
        <f t="shared" si="127"/>
        <v>0</v>
      </c>
      <c r="BI345" s="148">
        <f t="shared" si="128"/>
        <v>0</v>
      </c>
      <c r="BJ345" s="14" t="s">
        <v>146</v>
      </c>
      <c r="BK345" s="148">
        <f t="shared" si="129"/>
        <v>0</v>
      </c>
      <c r="BL345" s="14" t="s">
        <v>204</v>
      </c>
      <c r="BM345" s="147" t="s">
        <v>912</v>
      </c>
    </row>
    <row r="346" spans="1:65" s="2" customFormat="1" ht="24">
      <c r="A346" s="26"/>
      <c r="B346" s="135"/>
      <c r="C346" s="149" t="s">
        <v>913</v>
      </c>
      <c r="D346" s="149" t="s">
        <v>209</v>
      </c>
      <c r="E346" s="150" t="s">
        <v>914</v>
      </c>
      <c r="F346" s="151" t="s">
        <v>915</v>
      </c>
      <c r="G346" s="152" t="s">
        <v>278</v>
      </c>
      <c r="H346" s="153">
        <v>4</v>
      </c>
      <c r="I346" s="154"/>
      <c r="J346" s="154">
        <f t="shared" si="120"/>
        <v>0</v>
      </c>
      <c r="K346" s="155"/>
      <c r="L346" s="156"/>
      <c r="M346" s="157" t="s">
        <v>1</v>
      </c>
      <c r="N346" s="158" t="s">
        <v>38</v>
      </c>
      <c r="O346" s="145">
        <v>0</v>
      </c>
      <c r="P346" s="145">
        <f t="shared" si="121"/>
        <v>0</v>
      </c>
      <c r="Q346" s="145">
        <v>8.7999999999999995E-2</v>
      </c>
      <c r="R346" s="145">
        <f t="shared" si="122"/>
        <v>0.35199999999999998</v>
      </c>
      <c r="S346" s="145">
        <v>0</v>
      </c>
      <c r="T346" s="146">
        <f t="shared" si="123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47" t="s">
        <v>271</v>
      </c>
      <c r="AT346" s="147" t="s">
        <v>209</v>
      </c>
      <c r="AU346" s="147" t="s">
        <v>146</v>
      </c>
      <c r="AY346" s="14" t="s">
        <v>139</v>
      </c>
      <c r="BE346" s="148">
        <f t="shared" si="124"/>
        <v>0</v>
      </c>
      <c r="BF346" s="148">
        <f t="shared" si="125"/>
        <v>0</v>
      </c>
      <c r="BG346" s="148">
        <f t="shared" si="126"/>
        <v>0</v>
      </c>
      <c r="BH346" s="148">
        <f t="shared" si="127"/>
        <v>0</v>
      </c>
      <c r="BI346" s="148">
        <f t="shared" si="128"/>
        <v>0</v>
      </c>
      <c r="BJ346" s="14" t="s">
        <v>146</v>
      </c>
      <c r="BK346" s="148">
        <f t="shared" si="129"/>
        <v>0</v>
      </c>
      <c r="BL346" s="14" t="s">
        <v>204</v>
      </c>
      <c r="BM346" s="147" t="s">
        <v>916</v>
      </c>
    </row>
    <row r="347" spans="1:65" s="2" customFormat="1" ht="24">
      <c r="A347" s="26"/>
      <c r="B347" s="135"/>
      <c r="C347" s="149" t="s">
        <v>917</v>
      </c>
      <c r="D347" s="149" t="s">
        <v>209</v>
      </c>
      <c r="E347" s="150" t="s">
        <v>918</v>
      </c>
      <c r="F347" s="151" t="s">
        <v>919</v>
      </c>
      <c r="G347" s="152" t="s">
        <v>278</v>
      </c>
      <c r="H347" s="153">
        <v>2</v>
      </c>
      <c r="I347" s="154"/>
      <c r="J347" s="154">
        <f t="shared" si="120"/>
        <v>0</v>
      </c>
      <c r="K347" s="155"/>
      <c r="L347" s="156"/>
      <c r="M347" s="157" t="s">
        <v>1</v>
      </c>
      <c r="N347" s="158" t="s">
        <v>38</v>
      </c>
      <c r="O347" s="145">
        <v>0</v>
      </c>
      <c r="P347" s="145">
        <f t="shared" si="121"/>
        <v>0</v>
      </c>
      <c r="Q347" s="145">
        <v>8.7999999999999995E-2</v>
      </c>
      <c r="R347" s="145">
        <f t="shared" si="122"/>
        <v>0.17599999999999999</v>
      </c>
      <c r="S347" s="145">
        <v>0</v>
      </c>
      <c r="T347" s="146">
        <f t="shared" si="123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47" t="s">
        <v>271</v>
      </c>
      <c r="AT347" s="147" t="s">
        <v>209</v>
      </c>
      <c r="AU347" s="147" t="s">
        <v>146</v>
      </c>
      <c r="AY347" s="14" t="s">
        <v>139</v>
      </c>
      <c r="BE347" s="148">
        <f t="shared" si="124"/>
        <v>0</v>
      </c>
      <c r="BF347" s="148">
        <f t="shared" si="125"/>
        <v>0</v>
      </c>
      <c r="BG347" s="148">
        <f t="shared" si="126"/>
        <v>0</v>
      </c>
      <c r="BH347" s="148">
        <f t="shared" si="127"/>
        <v>0</v>
      </c>
      <c r="BI347" s="148">
        <f t="shared" si="128"/>
        <v>0</v>
      </c>
      <c r="BJ347" s="14" t="s">
        <v>146</v>
      </c>
      <c r="BK347" s="148">
        <f t="shared" si="129"/>
        <v>0</v>
      </c>
      <c r="BL347" s="14" t="s">
        <v>204</v>
      </c>
      <c r="BM347" s="147" t="s">
        <v>920</v>
      </c>
    </row>
    <row r="348" spans="1:65" s="2" customFormat="1" ht="24">
      <c r="A348" s="26"/>
      <c r="B348" s="135"/>
      <c r="C348" s="149" t="s">
        <v>921</v>
      </c>
      <c r="D348" s="149" t="s">
        <v>209</v>
      </c>
      <c r="E348" s="150" t="s">
        <v>922</v>
      </c>
      <c r="F348" s="151" t="s">
        <v>923</v>
      </c>
      <c r="G348" s="152" t="s">
        <v>278</v>
      </c>
      <c r="H348" s="153">
        <v>3</v>
      </c>
      <c r="I348" s="154"/>
      <c r="J348" s="154">
        <f t="shared" si="120"/>
        <v>0</v>
      </c>
      <c r="K348" s="155"/>
      <c r="L348" s="156"/>
      <c r="M348" s="157" t="s">
        <v>1</v>
      </c>
      <c r="N348" s="158" t="s">
        <v>38</v>
      </c>
      <c r="O348" s="145">
        <v>0</v>
      </c>
      <c r="P348" s="145">
        <f t="shared" si="121"/>
        <v>0</v>
      </c>
      <c r="Q348" s="145">
        <v>8.7999999999999995E-2</v>
      </c>
      <c r="R348" s="145">
        <f t="shared" si="122"/>
        <v>0.26400000000000001</v>
      </c>
      <c r="S348" s="145">
        <v>0</v>
      </c>
      <c r="T348" s="146">
        <f t="shared" si="123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47" t="s">
        <v>271</v>
      </c>
      <c r="AT348" s="147" t="s">
        <v>209</v>
      </c>
      <c r="AU348" s="147" t="s">
        <v>146</v>
      </c>
      <c r="AY348" s="14" t="s">
        <v>139</v>
      </c>
      <c r="BE348" s="148">
        <f t="shared" si="124"/>
        <v>0</v>
      </c>
      <c r="BF348" s="148">
        <f t="shared" si="125"/>
        <v>0</v>
      </c>
      <c r="BG348" s="148">
        <f t="shared" si="126"/>
        <v>0</v>
      </c>
      <c r="BH348" s="148">
        <f t="shared" si="127"/>
        <v>0</v>
      </c>
      <c r="BI348" s="148">
        <f t="shared" si="128"/>
        <v>0</v>
      </c>
      <c r="BJ348" s="14" t="s">
        <v>146</v>
      </c>
      <c r="BK348" s="148">
        <f t="shared" si="129"/>
        <v>0</v>
      </c>
      <c r="BL348" s="14" t="s">
        <v>204</v>
      </c>
      <c r="BM348" s="147" t="s">
        <v>924</v>
      </c>
    </row>
    <row r="349" spans="1:65" s="2" customFormat="1" ht="24">
      <c r="A349" s="26"/>
      <c r="B349" s="135"/>
      <c r="C349" s="149" t="s">
        <v>925</v>
      </c>
      <c r="D349" s="149" t="s">
        <v>209</v>
      </c>
      <c r="E349" s="150" t="s">
        <v>926</v>
      </c>
      <c r="F349" s="151" t="s">
        <v>927</v>
      </c>
      <c r="G349" s="152" t="s">
        <v>278</v>
      </c>
      <c r="H349" s="153">
        <v>1</v>
      </c>
      <c r="I349" s="154"/>
      <c r="J349" s="154">
        <f t="shared" si="120"/>
        <v>0</v>
      </c>
      <c r="K349" s="155"/>
      <c r="L349" s="156"/>
      <c r="M349" s="157" t="s">
        <v>1</v>
      </c>
      <c r="N349" s="158" t="s">
        <v>38</v>
      </c>
      <c r="O349" s="145">
        <v>0</v>
      </c>
      <c r="P349" s="145">
        <f t="shared" si="121"/>
        <v>0</v>
      </c>
      <c r="Q349" s="145">
        <v>8.7999999999999995E-2</v>
      </c>
      <c r="R349" s="145">
        <f t="shared" si="122"/>
        <v>8.7999999999999995E-2</v>
      </c>
      <c r="S349" s="145">
        <v>0</v>
      </c>
      <c r="T349" s="146">
        <f t="shared" si="123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47" t="s">
        <v>271</v>
      </c>
      <c r="AT349" s="147" t="s">
        <v>209</v>
      </c>
      <c r="AU349" s="147" t="s">
        <v>146</v>
      </c>
      <c r="AY349" s="14" t="s">
        <v>139</v>
      </c>
      <c r="BE349" s="148">
        <f t="shared" si="124"/>
        <v>0</v>
      </c>
      <c r="BF349" s="148">
        <f t="shared" si="125"/>
        <v>0</v>
      </c>
      <c r="BG349" s="148">
        <f t="shared" si="126"/>
        <v>0</v>
      </c>
      <c r="BH349" s="148">
        <f t="shared" si="127"/>
        <v>0</v>
      </c>
      <c r="BI349" s="148">
        <f t="shared" si="128"/>
        <v>0</v>
      </c>
      <c r="BJ349" s="14" t="s">
        <v>146</v>
      </c>
      <c r="BK349" s="148">
        <f t="shared" si="129"/>
        <v>0</v>
      </c>
      <c r="BL349" s="14" t="s">
        <v>204</v>
      </c>
      <c r="BM349" s="147" t="s">
        <v>928</v>
      </c>
    </row>
    <row r="350" spans="1:65" s="2" customFormat="1" ht="36">
      <c r="A350" s="26"/>
      <c r="B350" s="135"/>
      <c r="C350" s="149" t="s">
        <v>929</v>
      </c>
      <c r="D350" s="149" t="s">
        <v>209</v>
      </c>
      <c r="E350" s="150" t="s">
        <v>930</v>
      </c>
      <c r="F350" s="151" t="s">
        <v>931</v>
      </c>
      <c r="G350" s="152" t="s">
        <v>278</v>
      </c>
      <c r="H350" s="153">
        <v>4</v>
      </c>
      <c r="I350" s="154"/>
      <c r="J350" s="154">
        <f t="shared" si="120"/>
        <v>0</v>
      </c>
      <c r="K350" s="155"/>
      <c r="L350" s="156"/>
      <c r="M350" s="157" t="s">
        <v>1</v>
      </c>
      <c r="N350" s="158" t="s">
        <v>38</v>
      </c>
      <c r="O350" s="145">
        <v>0</v>
      </c>
      <c r="P350" s="145">
        <f t="shared" si="121"/>
        <v>0</v>
      </c>
      <c r="Q350" s="145">
        <v>8.7999999999999995E-2</v>
      </c>
      <c r="R350" s="145">
        <f t="shared" si="122"/>
        <v>0.35199999999999998</v>
      </c>
      <c r="S350" s="145">
        <v>0</v>
      </c>
      <c r="T350" s="146">
        <f t="shared" si="123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47" t="s">
        <v>271</v>
      </c>
      <c r="AT350" s="147" t="s">
        <v>209</v>
      </c>
      <c r="AU350" s="147" t="s">
        <v>146</v>
      </c>
      <c r="AY350" s="14" t="s">
        <v>139</v>
      </c>
      <c r="BE350" s="148">
        <f t="shared" si="124"/>
        <v>0</v>
      </c>
      <c r="BF350" s="148">
        <f t="shared" si="125"/>
        <v>0</v>
      </c>
      <c r="BG350" s="148">
        <f t="shared" si="126"/>
        <v>0</v>
      </c>
      <c r="BH350" s="148">
        <f t="shared" si="127"/>
        <v>0</v>
      </c>
      <c r="BI350" s="148">
        <f t="shared" si="128"/>
        <v>0</v>
      </c>
      <c r="BJ350" s="14" t="s">
        <v>146</v>
      </c>
      <c r="BK350" s="148">
        <f t="shared" si="129"/>
        <v>0</v>
      </c>
      <c r="BL350" s="14" t="s">
        <v>204</v>
      </c>
      <c r="BM350" s="147" t="s">
        <v>932</v>
      </c>
    </row>
    <row r="351" spans="1:65" s="2" customFormat="1" ht="24">
      <c r="A351" s="26"/>
      <c r="B351" s="135"/>
      <c r="C351" s="149" t="s">
        <v>933</v>
      </c>
      <c r="D351" s="149" t="s">
        <v>209</v>
      </c>
      <c r="E351" s="150" t="s">
        <v>934</v>
      </c>
      <c r="F351" s="151" t="s">
        <v>935</v>
      </c>
      <c r="G351" s="152" t="s">
        <v>278</v>
      </c>
      <c r="H351" s="153">
        <v>4</v>
      </c>
      <c r="I351" s="154"/>
      <c r="J351" s="154">
        <f t="shared" si="120"/>
        <v>0</v>
      </c>
      <c r="K351" s="155"/>
      <c r="L351" s="156"/>
      <c r="M351" s="157" t="s">
        <v>1</v>
      </c>
      <c r="N351" s="158" t="s">
        <v>38</v>
      </c>
      <c r="O351" s="145">
        <v>0</v>
      </c>
      <c r="P351" s="145">
        <f t="shared" si="121"/>
        <v>0</v>
      </c>
      <c r="Q351" s="145">
        <v>8.7999999999999995E-2</v>
      </c>
      <c r="R351" s="145">
        <f t="shared" si="122"/>
        <v>0.35199999999999998</v>
      </c>
      <c r="S351" s="145">
        <v>0</v>
      </c>
      <c r="T351" s="146">
        <f t="shared" si="123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47" t="s">
        <v>271</v>
      </c>
      <c r="AT351" s="147" t="s">
        <v>209</v>
      </c>
      <c r="AU351" s="147" t="s">
        <v>146</v>
      </c>
      <c r="AY351" s="14" t="s">
        <v>139</v>
      </c>
      <c r="BE351" s="148">
        <f t="shared" si="124"/>
        <v>0</v>
      </c>
      <c r="BF351" s="148">
        <f t="shared" si="125"/>
        <v>0</v>
      </c>
      <c r="BG351" s="148">
        <f t="shared" si="126"/>
        <v>0</v>
      </c>
      <c r="BH351" s="148">
        <f t="shared" si="127"/>
        <v>0</v>
      </c>
      <c r="BI351" s="148">
        <f t="shared" si="128"/>
        <v>0</v>
      </c>
      <c r="BJ351" s="14" t="s">
        <v>146</v>
      </c>
      <c r="BK351" s="148">
        <f t="shared" si="129"/>
        <v>0</v>
      </c>
      <c r="BL351" s="14" t="s">
        <v>204</v>
      </c>
      <c r="BM351" s="147" t="s">
        <v>936</v>
      </c>
    </row>
    <row r="352" spans="1:65" s="2" customFormat="1" ht="48">
      <c r="A352" s="26"/>
      <c r="B352" s="135"/>
      <c r="C352" s="149" t="s">
        <v>937</v>
      </c>
      <c r="D352" s="149" t="s">
        <v>209</v>
      </c>
      <c r="E352" s="150" t="s">
        <v>938</v>
      </c>
      <c r="F352" s="151" t="s">
        <v>939</v>
      </c>
      <c r="G352" s="152" t="s">
        <v>278</v>
      </c>
      <c r="H352" s="153">
        <v>1</v>
      </c>
      <c r="I352" s="154"/>
      <c r="J352" s="154">
        <f t="shared" si="120"/>
        <v>0</v>
      </c>
      <c r="K352" s="155"/>
      <c r="L352" s="156"/>
      <c r="M352" s="157" t="s">
        <v>1</v>
      </c>
      <c r="N352" s="158" t="s">
        <v>38</v>
      </c>
      <c r="O352" s="145">
        <v>0</v>
      </c>
      <c r="P352" s="145">
        <f t="shared" si="121"/>
        <v>0</v>
      </c>
      <c r="Q352" s="145">
        <v>0.14299999999999999</v>
      </c>
      <c r="R352" s="145">
        <f t="shared" si="122"/>
        <v>0.14299999999999999</v>
      </c>
      <c r="S352" s="145">
        <v>0</v>
      </c>
      <c r="T352" s="146">
        <f t="shared" si="123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47" t="s">
        <v>271</v>
      </c>
      <c r="AT352" s="147" t="s">
        <v>209</v>
      </c>
      <c r="AU352" s="147" t="s">
        <v>146</v>
      </c>
      <c r="AY352" s="14" t="s">
        <v>139</v>
      </c>
      <c r="BE352" s="148">
        <f t="shared" si="124"/>
        <v>0</v>
      </c>
      <c r="BF352" s="148">
        <f t="shared" si="125"/>
        <v>0</v>
      </c>
      <c r="BG352" s="148">
        <f t="shared" si="126"/>
        <v>0</v>
      </c>
      <c r="BH352" s="148">
        <f t="shared" si="127"/>
        <v>0</v>
      </c>
      <c r="BI352" s="148">
        <f t="shared" si="128"/>
        <v>0</v>
      </c>
      <c r="BJ352" s="14" t="s">
        <v>146</v>
      </c>
      <c r="BK352" s="148">
        <f t="shared" si="129"/>
        <v>0</v>
      </c>
      <c r="BL352" s="14" t="s">
        <v>204</v>
      </c>
      <c r="BM352" s="147" t="s">
        <v>940</v>
      </c>
    </row>
    <row r="353" spans="1:65" s="2" customFormat="1" ht="48">
      <c r="A353" s="26"/>
      <c r="B353" s="135"/>
      <c r="C353" s="149" t="s">
        <v>941</v>
      </c>
      <c r="D353" s="149" t="s">
        <v>209</v>
      </c>
      <c r="E353" s="150" t="s">
        <v>942</v>
      </c>
      <c r="F353" s="151" t="s">
        <v>943</v>
      </c>
      <c r="G353" s="152" t="s">
        <v>278</v>
      </c>
      <c r="H353" s="153">
        <v>1</v>
      </c>
      <c r="I353" s="154"/>
      <c r="J353" s="154">
        <f t="shared" si="120"/>
        <v>0</v>
      </c>
      <c r="K353" s="155"/>
      <c r="L353" s="156"/>
      <c r="M353" s="157" t="s">
        <v>1</v>
      </c>
      <c r="N353" s="158" t="s">
        <v>38</v>
      </c>
      <c r="O353" s="145">
        <v>0</v>
      </c>
      <c r="P353" s="145">
        <f t="shared" si="121"/>
        <v>0</v>
      </c>
      <c r="Q353" s="145">
        <v>0.14299999999999999</v>
      </c>
      <c r="R353" s="145">
        <f t="shared" si="122"/>
        <v>0.14299999999999999</v>
      </c>
      <c r="S353" s="145">
        <v>0</v>
      </c>
      <c r="T353" s="146">
        <f t="shared" si="123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47" t="s">
        <v>271</v>
      </c>
      <c r="AT353" s="147" t="s">
        <v>209</v>
      </c>
      <c r="AU353" s="147" t="s">
        <v>146</v>
      </c>
      <c r="AY353" s="14" t="s">
        <v>139</v>
      </c>
      <c r="BE353" s="148">
        <f t="shared" si="124"/>
        <v>0</v>
      </c>
      <c r="BF353" s="148">
        <f t="shared" si="125"/>
        <v>0</v>
      </c>
      <c r="BG353" s="148">
        <f t="shared" si="126"/>
        <v>0</v>
      </c>
      <c r="BH353" s="148">
        <f t="shared" si="127"/>
        <v>0</v>
      </c>
      <c r="BI353" s="148">
        <f t="shared" si="128"/>
        <v>0</v>
      </c>
      <c r="BJ353" s="14" t="s">
        <v>146</v>
      </c>
      <c r="BK353" s="148">
        <f t="shared" si="129"/>
        <v>0</v>
      </c>
      <c r="BL353" s="14" t="s">
        <v>204</v>
      </c>
      <c r="BM353" s="147" t="s">
        <v>944</v>
      </c>
    </row>
    <row r="354" spans="1:65" s="2" customFormat="1" ht="36">
      <c r="A354" s="26"/>
      <c r="B354" s="135"/>
      <c r="C354" s="136" t="s">
        <v>945</v>
      </c>
      <c r="D354" s="136" t="s">
        <v>141</v>
      </c>
      <c r="E354" s="137" t="s">
        <v>946</v>
      </c>
      <c r="F354" s="138" t="s">
        <v>947</v>
      </c>
      <c r="G354" s="139" t="s">
        <v>278</v>
      </c>
      <c r="H354" s="140">
        <v>10</v>
      </c>
      <c r="I354" s="141"/>
      <c r="J354" s="141">
        <f t="shared" si="120"/>
        <v>0</v>
      </c>
      <c r="K354" s="142"/>
      <c r="L354" s="27"/>
      <c r="M354" s="143" t="s">
        <v>1</v>
      </c>
      <c r="N354" s="144" t="s">
        <v>38</v>
      </c>
      <c r="O354" s="145">
        <v>1.2250099999999999</v>
      </c>
      <c r="P354" s="145">
        <f t="shared" si="121"/>
        <v>12.2501</v>
      </c>
      <c r="Q354" s="145">
        <v>0</v>
      </c>
      <c r="R354" s="145">
        <f t="shared" si="122"/>
        <v>0</v>
      </c>
      <c r="S354" s="145">
        <v>0</v>
      </c>
      <c r="T354" s="146">
        <f t="shared" si="123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47" t="s">
        <v>204</v>
      </c>
      <c r="AT354" s="147" t="s">
        <v>141</v>
      </c>
      <c r="AU354" s="147" t="s">
        <v>146</v>
      </c>
      <c r="AY354" s="14" t="s">
        <v>139</v>
      </c>
      <c r="BE354" s="148">
        <f t="shared" si="124"/>
        <v>0</v>
      </c>
      <c r="BF354" s="148">
        <f t="shared" si="125"/>
        <v>0</v>
      </c>
      <c r="BG354" s="148">
        <f t="shared" si="126"/>
        <v>0</v>
      </c>
      <c r="BH354" s="148">
        <f t="shared" si="127"/>
        <v>0</v>
      </c>
      <c r="BI354" s="148">
        <f t="shared" si="128"/>
        <v>0</v>
      </c>
      <c r="BJ354" s="14" t="s">
        <v>146</v>
      </c>
      <c r="BK354" s="148">
        <f t="shared" si="129"/>
        <v>0</v>
      </c>
      <c r="BL354" s="14" t="s">
        <v>204</v>
      </c>
      <c r="BM354" s="147" t="s">
        <v>948</v>
      </c>
    </row>
    <row r="355" spans="1:65" s="2" customFormat="1" ht="60">
      <c r="A355" s="26"/>
      <c r="B355" s="135"/>
      <c r="C355" s="149" t="s">
        <v>949</v>
      </c>
      <c r="D355" s="149" t="s">
        <v>209</v>
      </c>
      <c r="E355" s="150" t="s">
        <v>950</v>
      </c>
      <c r="F355" s="151" t="s">
        <v>951</v>
      </c>
      <c r="G355" s="152" t="s">
        <v>278</v>
      </c>
      <c r="H355" s="153">
        <v>4</v>
      </c>
      <c r="I355" s="154"/>
      <c r="J355" s="154">
        <f t="shared" si="120"/>
        <v>0</v>
      </c>
      <c r="K355" s="155"/>
      <c r="L355" s="156"/>
      <c r="M355" s="157" t="s">
        <v>1</v>
      </c>
      <c r="N355" s="158" t="s">
        <v>38</v>
      </c>
      <c r="O355" s="145">
        <v>0</v>
      </c>
      <c r="P355" s="145">
        <f t="shared" si="121"/>
        <v>0</v>
      </c>
      <c r="Q355" s="145">
        <v>2.5000000000000001E-2</v>
      </c>
      <c r="R355" s="145">
        <f t="shared" si="122"/>
        <v>0.1</v>
      </c>
      <c r="S355" s="145">
        <v>0</v>
      </c>
      <c r="T355" s="146">
        <f t="shared" si="12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47" t="s">
        <v>271</v>
      </c>
      <c r="AT355" s="147" t="s">
        <v>209</v>
      </c>
      <c r="AU355" s="147" t="s">
        <v>146</v>
      </c>
      <c r="AY355" s="14" t="s">
        <v>139</v>
      </c>
      <c r="BE355" s="148">
        <f t="shared" si="124"/>
        <v>0</v>
      </c>
      <c r="BF355" s="148">
        <f t="shared" si="125"/>
        <v>0</v>
      </c>
      <c r="BG355" s="148">
        <f t="shared" si="126"/>
        <v>0</v>
      </c>
      <c r="BH355" s="148">
        <f t="shared" si="127"/>
        <v>0</v>
      </c>
      <c r="BI355" s="148">
        <f t="shared" si="128"/>
        <v>0</v>
      </c>
      <c r="BJ355" s="14" t="s">
        <v>146</v>
      </c>
      <c r="BK355" s="148">
        <f t="shared" si="129"/>
        <v>0</v>
      </c>
      <c r="BL355" s="14" t="s">
        <v>204</v>
      </c>
      <c r="BM355" s="147" t="s">
        <v>952</v>
      </c>
    </row>
    <row r="356" spans="1:65" s="2" customFormat="1" ht="60">
      <c r="A356" s="26"/>
      <c r="B356" s="135"/>
      <c r="C356" s="149" t="s">
        <v>953</v>
      </c>
      <c r="D356" s="149" t="s">
        <v>209</v>
      </c>
      <c r="E356" s="150" t="s">
        <v>954</v>
      </c>
      <c r="F356" s="151" t="s">
        <v>955</v>
      </c>
      <c r="G356" s="152" t="s">
        <v>278</v>
      </c>
      <c r="H356" s="153">
        <v>1</v>
      </c>
      <c r="I356" s="154"/>
      <c r="J356" s="154">
        <f t="shared" si="120"/>
        <v>0</v>
      </c>
      <c r="K356" s="155"/>
      <c r="L356" s="156"/>
      <c r="M356" s="157" t="s">
        <v>1</v>
      </c>
      <c r="N356" s="158" t="s">
        <v>38</v>
      </c>
      <c r="O356" s="145">
        <v>0</v>
      </c>
      <c r="P356" s="145">
        <f t="shared" si="121"/>
        <v>0</v>
      </c>
      <c r="Q356" s="145">
        <v>2.5000000000000001E-2</v>
      </c>
      <c r="R356" s="145">
        <f t="shared" si="122"/>
        <v>2.5000000000000001E-2</v>
      </c>
      <c r="S356" s="145">
        <v>0</v>
      </c>
      <c r="T356" s="146">
        <f t="shared" si="12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47" t="s">
        <v>271</v>
      </c>
      <c r="AT356" s="147" t="s">
        <v>209</v>
      </c>
      <c r="AU356" s="147" t="s">
        <v>146</v>
      </c>
      <c r="AY356" s="14" t="s">
        <v>139</v>
      </c>
      <c r="BE356" s="148">
        <f t="shared" si="124"/>
        <v>0</v>
      </c>
      <c r="BF356" s="148">
        <f t="shared" si="125"/>
        <v>0</v>
      </c>
      <c r="BG356" s="148">
        <f t="shared" si="126"/>
        <v>0</v>
      </c>
      <c r="BH356" s="148">
        <f t="shared" si="127"/>
        <v>0</v>
      </c>
      <c r="BI356" s="148">
        <f t="shared" si="128"/>
        <v>0</v>
      </c>
      <c r="BJ356" s="14" t="s">
        <v>146</v>
      </c>
      <c r="BK356" s="148">
        <f t="shared" si="129"/>
        <v>0</v>
      </c>
      <c r="BL356" s="14" t="s">
        <v>204</v>
      </c>
      <c r="BM356" s="147" t="s">
        <v>956</v>
      </c>
    </row>
    <row r="357" spans="1:65" s="2" customFormat="1" ht="60">
      <c r="A357" s="26"/>
      <c r="B357" s="135"/>
      <c r="C357" s="149" t="s">
        <v>957</v>
      </c>
      <c r="D357" s="149" t="s">
        <v>209</v>
      </c>
      <c r="E357" s="150" t="s">
        <v>958</v>
      </c>
      <c r="F357" s="151" t="s">
        <v>959</v>
      </c>
      <c r="G357" s="152" t="s">
        <v>278</v>
      </c>
      <c r="H357" s="153">
        <v>3</v>
      </c>
      <c r="I357" s="154"/>
      <c r="J357" s="154">
        <f t="shared" si="120"/>
        <v>0</v>
      </c>
      <c r="K357" s="155"/>
      <c r="L357" s="156"/>
      <c r="M357" s="157" t="s">
        <v>1</v>
      </c>
      <c r="N357" s="158" t="s">
        <v>38</v>
      </c>
      <c r="O357" s="145">
        <v>0</v>
      </c>
      <c r="P357" s="145">
        <f t="shared" si="121"/>
        <v>0</v>
      </c>
      <c r="Q357" s="145">
        <v>2.5000000000000001E-2</v>
      </c>
      <c r="R357" s="145">
        <f t="shared" si="122"/>
        <v>7.4999999999999997E-2</v>
      </c>
      <c r="S357" s="145">
        <v>0</v>
      </c>
      <c r="T357" s="146">
        <f t="shared" si="123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47" t="s">
        <v>271</v>
      </c>
      <c r="AT357" s="147" t="s">
        <v>209</v>
      </c>
      <c r="AU357" s="147" t="s">
        <v>146</v>
      </c>
      <c r="AY357" s="14" t="s">
        <v>139</v>
      </c>
      <c r="BE357" s="148">
        <f t="shared" si="124"/>
        <v>0</v>
      </c>
      <c r="BF357" s="148">
        <f t="shared" si="125"/>
        <v>0</v>
      </c>
      <c r="BG357" s="148">
        <f t="shared" si="126"/>
        <v>0</v>
      </c>
      <c r="BH357" s="148">
        <f t="shared" si="127"/>
        <v>0</v>
      </c>
      <c r="BI357" s="148">
        <f t="shared" si="128"/>
        <v>0</v>
      </c>
      <c r="BJ357" s="14" t="s">
        <v>146</v>
      </c>
      <c r="BK357" s="148">
        <f t="shared" si="129"/>
        <v>0</v>
      </c>
      <c r="BL357" s="14" t="s">
        <v>204</v>
      </c>
      <c r="BM357" s="147" t="s">
        <v>960</v>
      </c>
    </row>
    <row r="358" spans="1:65" s="2" customFormat="1" ht="60">
      <c r="A358" s="26"/>
      <c r="B358" s="135"/>
      <c r="C358" s="149" t="s">
        <v>961</v>
      </c>
      <c r="D358" s="149" t="s">
        <v>209</v>
      </c>
      <c r="E358" s="150" t="s">
        <v>962</v>
      </c>
      <c r="F358" s="151" t="s">
        <v>963</v>
      </c>
      <c r="G358" s="152" t="s">
        <v>278</v>
      </c>
      <c r="H358" s="153">
        <v>2</v>
      </c>
      <c r="I358" s="154"/>
      <c r="J358" s="154">
        <f t="shared" si="120"/>
        <v>0</v>
      </c>
      <c r="K358" s="155"/>
      <c r="L358" s="156"/>
      <c r="M358" s="157" t="s">
        <v>1</v>
      </c>
      <c r="N358" s="158" t="s">
        <v>38</v>
      </c>
      <c r="O358" s="145">
        <v>0</v>
      </c>
      <c r="P358" s="145">
        <f t="shared" si="121"/>
        <v>0</v>
      </c>
      <c r="Q358" s="145">
        <v>2.5000000000000001E-2</v>
      </c>
      <c r="R358" s="145">
        <f t="shared" si="122"/>
        <v>0.05</v>
      </c>
      <c r="S358" s="145">
        <v>0</v>
      </c>
      <c r="T358" s="146">
        <f t="shared" si="123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47" t="s">
        <v>271</v>
      </c>
      <c r="AT358" s="147" t="s">
        <v>209</v>
      </c>
      <c r="AU358" s="147" t="s">
        <v>146</v>
      </c>
      <c r="AY358" s="14" t="s">
        <v>139</v>
      </c>
      <c r="BE358" s="148">
        <f t="shared" si="124"/>
        <v>0</v>
      </c>
      <c r="BF358" s="148">
        <f t="shared" si="125"/>
        <v>0</v>
      </c>
      <c r="BG358" s="148">
        <f t="shared" si="126"/>
        <v>0</v>
      </c>
      <c r="BH358" s="148">
        <f t="shared" si="127"/>
        <v>0</v>
      </c>
      <c r="BI358" s="148">
        <f t="shared" si="128"/>
        <v>0</v>
      </c>
      <c r="BJ358" s="14" t="s">
        <v>146</v>
      </c>
      <c r="BK358" s="148">
        <f t="shared" si="129"/>
        <v>0</v>
      </c>
      <c r="BL358" s="14" t="s">
        <v>204</v>
      </c>
      <c r="BM358" s="147" t="s">
        <v>964</v>
      </c>
    </row>
    <row r="359" spans="1:65" s="2" customFormat="1" ht="24">
      <c r="A359" s="26"/>
      <c r="B359" s="135"/>
      <c r="C359" s="136" t="s">
        <v>965</v>
      </c>
      <c r="D359" s="136" t="s">
        <v>141</v>
      </c>
      <c r="E359" s="137" t="s">
        <v>966</v>
      </c>
      <c r="F359" s="138" t="s">
        <v>967</v>
      </c>
      <c r="G359" s="139" t="s">
        <v>278</v>
      </c>
      <c r="H359" s="140">
        <v>1</v>
      </c>
      <c r="I359" s="141"/>
      <c r="J359" s="141">
        <f t="shared" si="120"/>
        <v>0</v>
      </c>
      <c r="K359" s="142"/>
      <c r="L359" s="27"/>
      <c r="M359" s="143" t="s">
        <v>1</v>
      </c>
      <c r="N359" s="144" t="s">
        <v>38</v>
      </c>
      <c r="O359" s="145">
        <v>2.3817599999999999</v>
      </c>
      <c r="P359" s="145">
        <f t="shared" si="121"/>
        <v>2.3817599999999999</v>
      </c>
      <c r="Q359" s="145">
        <v>0</v>
      </c>
      <c r="R359" s="145">
        <f t="shared" si="122"/>
        <v>0</v>
      </c>
      <c r="S359" s="145">
        <v>0</v>
      </c>
      <c r="T359" s="146">
        <f t="shared" si="123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47" t="s">
        <v>204</v>
      </c>
      <c r="AT359" s="147" t="s">
        <v>141</v>
      </c>
      <c r="AU359" s="147" t="s">
        <v>146</v>
      </c>
      <c r="AY359" s="14" t="s">
        <v>139</v>
      </c>
      <c r="BE359" s="148">
        <f t="shared" si="124"/>
        <v>0</v>
      </c>
      <c r="BF359" s="148">
        <f t="shared" si="125"/>
        <v>0</v>
      </c>
      <c r="BG359" s="148">
        <f t="shared" si="126"/>
        <v>0</v>
      </c>
      <c r="BH359" s="148">
        <f t="shared" si="127"/>
        <v>0</v>
      </c>
      <c r="BI359" s="148">
        <f t="shared" si="128"/>
        <v>0</v>
      </c>
      <c r="BJ359" s="14" t="s">
        <v>146</v>
      </c>
      <c r="BK359" s="148">
        <f t="shared" si="129"/>
        <v>0</v>
      </c>
      <c r="BL359" s="14" t="s">
        <v>204</v>
      </c>
      <c r="BM359" s="147" t="s">
        <v>968</v>
      </c>
    </row>
    <row r="360" spans="1:65" s="2" customFormat="1" ht="48">
      <c r="A360" s="26"/>
      <c r="B360" s="135"/>
      <c r="C360" s="149" t="s">
        <v>969</v>
      </c>
      <c r="D360" s="149" t="s">
        <v>209</v>
      </c>
      <c r="E360" s="150" t="s">
        <v>970</v>
      </c>
      <c r="F360" s="151" t="s">
        <v>971</v>
      </c>
      <c r="G360" s="152" t="s">
        <v>278</v>
      </c>
      <c r="H360" s="153">
        <v>1</v>
      </c>
      <c r="I360" s="154"/>
      <c r="J360" s="154">
        <f t="shared" si="120"/>
        <v>0</v>
      </c>
      <c r="K360" s="155"/>
      <c r="L360" s="156"/>
      <c r="M360" s="157" t="s">
        <v>1</v>
      </c>
      <c r="N360" s="158" t="s">
        <v>38</v>
      </c>
      <c r="O360" s="145">
        <v>0</v>
      </c>
      <c r="P360" s="145">
        <f t="shared" si="121"/>
        <v>0</v>
      </c>
      <c r="Q360" s="145">
        <v>3.7999999999999999E-2</v>
      </c>
      <c r="R360" s="145">
        <f t="shared" si="122"/>
        <v>3.7999999999999999E-2</v>
      </c>
      <c r="S360" s="145">
        <v>0</v>
      </c>
      <c r="T360" s="146">
        <f t="shared" si="123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47" t="s">
        <v>271</v>
      </c>
      <c r="AT360" s="147" t="s">
        <v>209</v>
      </c>
      <c r="AU360" s="147" t="s">
        <v>146</v>
      </c>
      <c r="AY360" s="14" t="s">
        <v>139</v>
      </c>
      <c r="BE360" s="148">
        <f t="shared" si="124"/>
        <v>0</v>
      </c>
      <c r="BF360" s="148">
        <f t="shared" si="125"/>
        <v>0</v>
      </c>
      <c r="BG360" s="148">
        <f t="shared" si="126"/>
        <v>0</v>
      </c>
      <c r="BH360" s="148">
        <f t="shared" si="127"/>
        <v>0</v>
      </c>
      <c r="BI360" s="148">
        <f t="shared" si="128"/>
        <v>0</v>
      </c>
      <c r="BJ360" s="14" t="s">
        <v>146</v>
      </c>
      <c r="BK360" s="148">
        <f t="shared" si="129"/>
        <v>0</v>
      </c>
      <c r="BL360" s="14" t="s">
        <v>204</v>
      </c>
      <c r="BM360" s="147" t="s">
        <v>972</v>
      </c>
    </row>
    <row r="361" spans="1:65" s="2" customFormat="1" ht="24">
      <c r="A361" s="26"/>
      <c r="B361" s="135"/>
      <c r="C361" s="136" t="s">
        <v>973</v>
      </c>
      <c r="D361" s="136" t="s">
        <v>141</v>
      </c>
      <c r="E361" s="137" t="s">
        <v>974</v>
      </c>
      <c r="F361" s="138" t="s">
        <v>975</v>
      </c>
      <c r="G361" s="139" t="s">
        <v>278</v>
      </c>
      <c r="H361" s="140">
        <v>3</v>
      </c>
      <c r="I361" s="141"/>
      <c r="J361" s="141">
        <f t="shared" si="120"/>
        <v>0</v>
      </c>
      <c r="K361" s="142"/>
      <c r="L361" s="27"/>
      <c r="M361" s="143" t="s">
        <v>1</v>
      </c>
      <c r="N361" s="144" t="s">
        <v>38</v>
      </c>
      <c r="O361" s="145">
        <v>4.7498300000000002</v>
      </c>
      <c r="P361" s="145">
        <f t="shared" si="121"/>
        <v>14.24949</v>
      </c>
      <c r="Q361" s="145">
        <v>0</v>
      </c>
      <c r="R361" s="145">
        <f t="shared" si="122"/>
        <v>0</v>
      </c>
      <c r="S361" s="145">
        <v>0</v>
      </c>
      <c r="T361" s="146">
        <f t="shared" si="123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47" t="s">
        <v>204</v>
      </c>
      <c r="AT361" s="147" t="s">
        <v>141</v>
      </c>
      <c r="AU361" s="147" t="s">
        <v>146</v>
      </c>
      <c r="AY361" s="14" t="s">
        <v>139</v>
      </c>
      <c r="BE361" s="148">
        <f t="shared" si="124"/>
        <v>0</v>
      </c>
      <c r="BF361" s="148">
        <f t="shared" si="125"/>
        <v>0</v>
      </c>
      <c r="BG361" s="148">
        <f t="shared" si="126"/>
        <v>0</v>
      </c>
      <c r="BH361" s="148">
        <f t="shared" si="127"/>
        <v>0</v>
      </c>
      <c r="BI361" s="148">
        <f t="shared" si="128"/>
        <v>0</v>
      </c>
      <c r="BJ361" s="14" t="s">
        <v>146</v>
      </c>
      <c r="BK361" s="148">
        <f t="shared" si="129"/>
        <v>0</v>
      </c>
      <c r="BL361" s="14" t="s">
        <v>204</v>
      </c>
      <c r="BM361" s="147" t="s">
        <v>976</v>
      </c>
    </row>
    <row r="362" spans="1:65" s="2" customFormat="1" ht="48">
      <c r="A362" s="26"/>
      <c r="B362" s="135"/>
      <c r="C362" s="149" t="s">
        <v>977</v>
      </c>
      <c r="D362" s="149" t="s">
        <v>209</v>
      </c>
      <c r="E362" s="150" t="s">
        <v>978</v>
      </c>
      <c r="F362" s="151" t="s">
        <v>979</v>
      </c>
      <c r="G362" s="152" t="s">
        <v>278</v>
      </c>
      <c r="H362" s="153">
        <v>3</v>
      </c>
      <c r="I362" s="154"/>
      <c r="J362" s="154">
        <f t="shared" si="120"/>
        <v>0</v>
      </c>
      <c r="K362" s="155"/>
      <c r="L362" s="156"/>
      <c r="M362" s="157" t="s">
        <v>1</v>
      </c>
      <c r="N362" s="158" t="s">
        <v>38</v>
      </c>
      <c r="O362" s="145">
        <v>0</v>
      </c>
      <c r="P362" s="145">
        <f t="shared" si="121"/>
        <v>0</v>
      </c>
      <c r="Q362" s="145">
        <v>7.5999999999999998E-2</v>
      </c>
      <c r="R362" s="145">
        <f t="shared" si="122"/>
        <v>0.22800000000000001</v>
      </c>
      <c r="S362" s="145">
        <v>0</v>
      </c>
      <c r="T362" s="146">
        <f t="shared" si="123"/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47" t="s">
        <v>271</v>
      </c>
      <c r="AT362" s="147" t="s">
        <v>209</v>
      </c>
      <c r="AU362" s="147" t="s">
        <v>146</v>
      </c>
      <c r="AY362" s="14" t="s">
        <v>139</v>
      </c>
      <c r="BE362" s="148">
        <f t="shared" si="124"/>
        <v>0</v>
      </c>
      <c r="BF362" s="148">
        <f t="shared" si="125"/>
        <v>0</v>
      </c>
      <c r="BG362" s="148">
        <f t="shared" si="126"/>
        <v>0</v>
      </c>
      <c r="BH362" s="148">
        <f t="shared" si="127"/>
        <v>0</v>
      </c>
      <c r="BI362" s="148">
        <f t="shared" si="128"/>
        <v>0</v>
      </c>
      <c r="BJ362" s="14" t="s">
        <v>146</v>
      </c>
      <c r="BK362" s="148">
        <f t="shared" si="129"/>
        <v>0</v>
      </c>
      <c r="BL362" s="14" t="s">
        <v>204</v>
      </c>
      <c r="BM362" s="147" t="s">
        <v>980</v>
      </c>
    </row>
    <row r="363" spans="1:65" s="2" customFormat="1" ht="24">
      <c r="A363" s="26"/>
      <c r="B363" s="135"/>
      <c r="C363" s="136" t="s">
        <v>981</v>
      </c>
      <c r="D363" s="136" t="s">
        <v>141</v>
      </c>
      <c r="E363" s="137" t="s">
        <v>982</v>
      </c>
      <c r="F363" s="138" t="s">
        <v>983</v>
      </c>
      <c r="G363" s="139" t="s">
        <v>278</v>
      </c>
      <c r="H363" s="140">
        <v>5</v>
      </c>
      <c r="I363" s="141"/>
      <c r="J363" s="141">
        <f t="shared" si="120"/>
        <v>0</v>
      </c>
      <c r="K363" s="142"/>
      <c r="L363" s="27"/>
      <c r="M363" s="143" t="s">
        <v>1</v>
      </c>
      <c r="N363" s="144" t="s">
        <v>38</v>
      </c>
      <c r="O363" s="145">
        <v>0.44019000000000003</v>
      </c>
      <c r="P363" s="145">
        <f t="shared" si="121"/>
        <v>2.2009500000000002</v>
      </c>
      <c r="Q363" s="145">
        <v>0</v>
      </c>
      <c r="R363" s="145">
        <f t="shared" si="122"/>
        <v>0</v>
      </c>
      <c r="S363" s="145">
        <v>0</v>
      </c>
      <c r="T363" s="146">
        <f t="shared" si="123"/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47" t="s">
        <v>204</v>
      </c>
      <c r="AT363" s="147" t="s">
        <v>141</v>
      </c>
      <c r="AU363" s="147" t="s">
        <v>146</v>
      </c>
      <c r="AY363" s="14" t="s">
        <v>139</v>
      </c>
      <c r="BE363" s="148">
        <f t="shared" si="124"/>
        <v>0</v>
      </c>
      <c r="BF363" s="148">
        <f t="shared" si="125"/>
        <v>0</v>
      </c>
      <c r="BG363" s="148">
        <f t="shared" si="126"/>
        <v>0</v>
      </c>
      <c r="BH363" s="148">
        <f t="shared" si="127"/>
        <v>0</v>
      </c>
      <c r="BI363" s="148">
        <f t="shared" si="128"/>
        <v>0</v>
      </c>
      <c r="BJ363" s="14" t="s">
        <v>146</v>
      </c>
      <c r="BK363" s="148">
        <f t="shared" si="129"/>
        <v>0</v>
      </c>
      <c r="BL363" s="14" t="s">
        <v>204</v>
      </c>
      <c r="BM363" s="147" t="s">
        <v>984</v>
      </c>
    </row>
    <row r="364" spans="1:65" s="2" customFormat="1" ht="16.5" customHeight="1">
      <c r="A364" s="26"/>
      <c r="B364" s="135"/>
      <c r="C364" s="149" t="s">
        <v>985</v>
      </c>
      <c r="D364" s="149" t="s">
        <v>209</v>
      </c>
      <c r="E364" s="150" t="s">
        <v>986</v>
      </c>
      <c r="F364" s="151" t="s">
        <v>987</v>
      </c>
      <c r="G364" s="152" t="s">
        <v>278</v>
      </c>
      <c r="H364" s="153">
        <v>5</v>
      </c>
      <c r="I364" s="154"/>
      <c r="J364" s="154">
        <f t="shared" si="120"/>
        <v>0</v>
      </c>
      <c r="K364" s="155"/>
      <c r="L364" s="156"/>
      <c r="M364" s="157" t="s">
        <v>1</v>
      </c>
      <c r="N364" s="158" t="s">
        <v>38</v>
      </c>
      <c r="O364" s="145">
        <v>0</v>
      </c>
      <c r="P364" s="145">
        <f t="shared" si="121"/>
        <v>0</v>
      </c>
      <c r="Q364" s="145">
        <v>1E-3</v>
      </c>
      <c r="R364" s="145">
        <f t="shared" si="122"/>
        <v>5.0000000000000001E-3</v>
      </c>
      <c r="S364" s="145">
        <v>0</v>
      </c>
      <c r="T364" s="146">
        <f t="shared" si="123"/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47" t="s">
        <v>271</v>
      </c>
      <c r="AT364" s="147" t="s">
        <v>209</v>
      </c>
      <c r="AU364" s="147" t="s">
        <v>146</v>
      </c>
      <c r="AY364" s="14" t="s">
        <v>139</v>
      </c>
      <c r="BE364" s="148">
        <f t="shared" si="124"/>
        <v>0</v>
      </c>
      <c r="BF364" s="148">
        <f t="shared" si="125"/>
        <v>0</v>
      </c>
      <c r="BG364" s="148">
        <f t="shared" si="126"/>
        <v>0</v>
      </c>
      <c r="BH364" s="148">
        <f t="shared" si="127"/>
        <v>0</v>
      </c>
      <c r="BI364" s="148">
        <f t="shared" si="128"/>
        <v>0</v>
      </c>
      <c r="BJ364" s="14" t="s">
        <v>146</v>
      </c>
      <c r="BK364" s="148">
        <f t="shared" si="129"/>
        <v>0</v>
      </c>
      <c r="BL364" s="14" t="s">
        <v>204</v>
      </c>
      <c r="BM364" s="147" t="s">
        <v>988</v>
      </c>
    </row>
    <row r="365" spans="1:65" s="2" customFormat="1" ht="16.5" customHeight="1">
      <c r="A365" s="26"/>
      <c r="B365" s="135"/>
      <c r="C365" s="136" t="s">
        <v>989</v>
      </c>
      <c r="D365" s="136" t="s">
        <v>141</v>
      </c>
      <c r="E365" s="137" t="s">
        <v>990</v>
      </c>
      <c r="F365" s="138" t="s">
        <v>991</v>
      </c>
      <c r="G365" s="139" t="s">
        <v>278</v>
      </c>
      <c r="H365" s="140">
        <v>15.6</v>
      </c>
      <c r="I365" s="141"/>
      <c r="J365" s="141">
        <f t="shared" si="120"/>
        <v>0</v>
      </c>
      <c r="K365" s="142"/>
      <c r="L365" s="27"/>
      <c r="M365" s="143" t="s">
        <v>1</v>
      </c>
      <c r="N365" s="144" t="s">
        <v>38</v>
      </c>
      <c r="O365" s="145">
        <v>0.1</v>
      </c>
      <c r="P365" s="145">
        <f t="shared" si="121"/>
        <v>1.56</v>
      </c>
      <c r="Q365" s="145">
        <v>0</v>
      </c>
      <c r="R365" s="145">
        <f t="shared" si="122"/>
        <v>0</v>
      </c>
      <c r="S365" s="145">
        <v>3.0000000000000001E-3</v>
      </c>
      <c r="T365" s="146">
        <f t="shared" si="123"/>
        <v>4.6800000000000001E-2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47" t="s">
        <v>204</v>
      </c>
      <c r="AT365" s="147" t="s">
        <v>141</v>
      </c>
      <c r="AU365" s="147" t="s">
        <v>146</v>
      </c>
      <c r="AY365" s="14" t="s">
        <v>139</v>
      </c>
      <c r="BE365" s="148">
        <f t="shared" si="124"/>
        <v>0</v>
      </c>
      <c r="BF365" s="148">
        <f t="shared" si="125"/>
        <v>0</v>
      </c>
      <c r="BG365" s="148">
        <f t="shared" si="126"/>
        <v>0</v>
      </c>
      <c r="BH365" s="148">
        <f t="shared" si="127"/>
        <v>0</v>
      </c>
      <c r="BI365" s="148">
        <f t="shared" si="128"/>
        <v>0</v>
      </c>
      <c r="BJ365" s="14" t="s">
        <v>146</v>
      </c>
      <c r="BK365" s="148">
        <f t="shared" si="129"/>
        <v>0</v>
      </c>
      <c r="BL365" s="14" t="s">
        <v>204</v>
      </c>
      <c r="BM365" s="147" t="s">
        <v>992</v>
      </c>
    </row>
    <row r="366" spans="1:65" s="2" customFormat="1" ht="24">
      <c r="A366" s="26"/>
      <c r="B366" s="135"/>
      <c r="C366" s="136" t="s">
        <v>993</v>
      </c>
      <c r="D366" s="136" t="s">
        <v>141</v>
      </c>
      <c r="E366" s="137" t="s">
        <v>994</v>
      </c>
      <c r="F366" s="138" t="s">
        <v>995</v>
      </c>
      <c r="G366" s="139" t="s">
        <v>669</v>
      </c>
      <c r="H366" s="140">
        <v>196.226</v>
      </c>
      <c r="I366" s="141"/>
      <c r="J366" s="141">
        <f t="shared" si="120"/>
        <v>0</v>
      </c>
      <c r="K366" s="142"/>
      <c r="L366" s="27"/>
      <c r="M366" s="143" t="s">
        <v>1</v>
      </c>
      <c r="N366" s="144" t="s">
        <v>38</v>
      </c>
      <c r="O366" s="145">
        <v>0</v>
      </c>
      <c r="P366" s="145">
        <f t="shared" si="121"/>
        <v>0</v>
      </c>
      <c r="Q366" s="145">
        <v>0</v>
      </c>
      <c r="R366" s="145">
        <f t="shared" si="122"/>
        <v>0</v>
      </c>
      <c r="S366" s="145">
        <v>0</v>
      </c>
      <c r="T366" s="146">
        <f t="shared" si="123"/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47" t="s">
        <v>204</v>
      </c>
      <c r="AT366" s="147" t="s">
        <v>141</v>
      </c>
      <c r="AU366" s="147" t="s">
        <v>146</v>
      </c>
      <c r="AY366" s="14" t="s">
        <v>139</v>
      </c>
      <c r="BE366" s="148">
        <f t="shared" si="124"/>
        <v>0</v>
      </c>
      <c r="BF366" s="148">
        <f t="shared" si="125"/>
        <v>0</v>
      </c>
      <c r="BG366" s="148">
        <f t="shared" si="126"/>
        <v>0</v>
      </c>
      <c r="BH366" s="148">
        <f t="shared" si="127"/>
        <v>0</v>
      </c>
      <c r="BI366" s="148">
        <f t="shared" si="128"/>
        <v>0</v>
      </c>
      <c r="BJ366" s="14" t="s">
        <v>146</v>
      </c>
      <c r="BK366" s="148">
        <f t="shared" si="129"/>
        <v>0</v>
      </c>
      <c r="BL366" s="14" t="s">
        <v>204</v>
      </c>
      <c r="BM366" s="147" t="s">
        <v>996</v>
      </c>
    </row>
    <row r="367" spans="1:65" s="12" customFormat="1" ht="22.9" customHeight="1">
      <c r="B367" s="123"/>
      <c r="D367" s="124" t="s">
        <v>71</v>
      </c>
      <c r="E367" s="133" t="s">
        <v>997</v>
      </c>
      <c r="F367" s="133" t="s">
        <v>998</v>
      </c>
      <c r="I367" s="214"/>
      <c r="J367" s="134">
        <f>BK367</f>
        <v>0</v>
      </c>
      <c r="L367" s="123"/>
      <c r="M367" s="127"/>
      <c r="N367" s="128"/>
      <c r="O367" s="128"/>
      <c r="P367" s="129">
        <f>SUM(P368:P371)</f>
        <v>59.620350000000002</v>
      </c>
      <c r="Q367" s="128"/>
      <c r="R367" s="129">
        <f>SUM(R368:R371)</f>
        <v>0.75812999999999997</v>
      </c>
      <c r="S367" s="128"/>
      <c r="T367" s="130">
        <f>SUM(T368:T371)</f>
        <v>0.12</v>
      </c>
      <c r="AR367" s="124" t="s">
        <v>146</v>
      </c>
      <c r="AT367" s="131" t="s">
        <v>71</v>
      </c>
      <c r="AU367" s="131" t="s">
        <v>80</v>
      </c>
      <c r="AY367" s="124" t="s">
        <v>139</v>
      </c>
      <c r="BK367" s="132">
        <f>SUM(BK368:BK371)</f>
        <v>0</v>
      </c>
    </row>
    <row r="368" spans="1:65" s="2" customFormat="1" ht="16.5" customHeight="1">
      <c r="A368" s="26"/>
      <c r="B368" s="135"/>
      <c r="C368" s="136" t="s">
        <v>999</v>
      </c>
      <c r="D368" s="136" t="s">
        <v>141</v>
      </c>
      <c r="E368" s="137" t="s">
        <v>1000</v>
      </c>
      <c r="F368" s="138" t="s">
        <v>1001</v>
      </c>
      <c r="G368" s="139" t="s">
        <v>154</v>
      </c>
      <c r="H368" s="140">
        <v>8</v>
      </c>
      <c r="I368" s="141"/>
      <c r="J368" s="141">
        <f>ROUND(I368*H368,2)</f>
        <v>0</v>
      </c>
      <c r="K368" s="142"/>
      <c r="L368" s="27"/>
      <c r="M368" s="143" t="s">
        <v>1</v>
      </c>
      <c r="N368" s="144" t="s">
        <v>38</v>
      </c>
      <c r="O368" s="145">
        <v>0.32800000000000001</v>
      </c>
      <c r="P368" s="145">
        <f>O368*H368</f>
        <v>2.6240000000000001</v>
      </c>
      <c r="Q368" s="145">
        <v>0</v>
      </c>
      <c r="R368" s="145">
        <f>Q368*H368</f>
        <v>0</v>
      </c>
      <c r="S368" s="145">
        <v>1.4999999999999999E-2</v>
      </c>
      <c r="T368" s="146">
        <f>S368*H368</f>
        <v>0.12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47" t="s">
        <v>204</v>
      </c>
      <c r="AT368" s="147" t="s">
        <v>141</v>
      </c>
      <c r="AU368" s="147" t="s">
        <v>146</v>
      </c>
      <c r="AY368" s="14" t="s">
        <v>139</v>
      </c>
      <c r="BE368" s="148">
        <f>IF(N368="základná",J368,0)</f>
        <v>0</v>
      </c>
      <c r="BF368" s="148">
        <f>IF(N368="znížená",J368,0)</f>
        <v>0</v>
      </c>
      <c r="BG368" s="148">
        <f>IF(N368="zákl. prenesená",J368,0)</f>
        <v>0</v>
      </c>
      <c r="BH368" s="148">
        <f>IF(N368="zníž. prenesená",J368,0)</f>
        <v>0</v>
      </c>
      <c r="BI368" s="148">
        <f>IF(N368="nulová",J368,0)</f>
        <v>0</v>
      </c>
      <c r="BJ368" s="14" t="s">
        <v>146</v>
      </c>
      <c r="BK368" s="148">
        <f>ROUND(I368*H368,2)</f>
        <v>0</v>
      </c>
      <c r="BL368" s="14" t="s">
        <v>204</v>
      </c>
      <c r="BM368" s="147" t="s">
        <v>1002</v>
      </c>
    </row>
    <row r="369" spans="1:65" s="2" customFormat="1" ht="24">
      <c r="A369" s="26"/>
      <c r="B369" s="135"/>
      <c r="C369" s="136" t="s">
        <v>1003</v>
      </c>
      <c r="D369" s="136" t="s">
        <v>141</v>
      </c>
      <c r="E369" s="137" t="s">
        <v>1004</v>
      </c>
      <c r="F369" s="138" t="s">
        <v>1005</v>
      </c>
      <c r="G369" s="139" t="s">
        <v>212</v>
      </c>
      <c r="H369" s="140">
        <v>683</v>
      </c>
      <c r="I369" s="141"/>
      <c r="J369" s="141">
        <f>ROUND(I369*H369,2)</f>
        <v>0</v>
      </c>
      <c r="K369" s="142"/>
      <c r="L369" s="27"/>
      <c r="M369" s="143" t="s">
        <v>1</v>
      </c>
      <c r="N369" s="144" t="s">
        <v>38</v>
      </c>
      <c r="O369" s="145">
        <v>8.3449999999999996E-2</v>
      </c>
      <c r="P369" s="145">
        <f>O369*H369</f>
        <v>56.99635</v>
      </c>
      <c r="Q369" s="145">
        <v>6.0000000000000002E-5</v>
      </c>
      <c r="R369" s="145">
        <f>Q369*H369</f>
        <v>4.0980000000000003E-2</v>
      </c>
      <c r="S369" s="145">
        <v>0</v>
      </c>
      <c r="T369" s="146">
        <f>S369*H369</f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47" t="s">
        <v>204</v>
      </c>
      <c r="AT369" s="147" t="s">
        <v>141</v>
      </c>
      <c r="AU369" s="147" t="s">
        <v>146</v>
      </c>
      <c r="AY369" s="14" t="s">
        <v>139</v>
      </c>
      <c r="BE369" s="148">
        <f>IF(N369="základná",J369,0)</f>
        <v>0</v>
      </c>
      <c r="BF369" s="148">
        <f>IF(N369="znížená",J369,0)</f>
        <v>0</v>
      </c>
      <c r="BG369" s="148">
        <f>IF(N369="zákl. prenesená",J369,0)</f>
        <v>0</v>
      </c>
      <c r="BH369" s="148">
        <f>IF(N369="zníž. prenesená",J369,0)</f>
        <v>0</v>
      </c>
      <c r="BI369" s="148">
        <f>IF(N369="nulová",J369,0)</f>
        <v>0</v>
      </c>
      <c r="BJ369" s="14" t="s">
        <v>146</v>
      </c>
      <c r="BK369" s="148">
        <f>ROUND(I369*H369,2)</f>
        <v>0</v>
      </c>
      <c r="BL369" s="14" t="s">
        <v>204</v>
      </c>
      <c r="BM369" s="147" t="s">
        <v>1006</v>
      </c>
    </row>
    <row r="370" spans="1:65" s="2" customFormat="1" ht="16.5" customHeight="1">
      <c r="A370" s="26"/>
      <c r="B370" s="135"/>
      <c r="C370" s="149" t="s">
        <v>1007</v>
      </c>
      <c r="D370" s="149" t="s">
        <v>209</v>
      </c>
      <c r="E370" s="150" t="s">
        <v>1008</v>
      </c>
      <c r="F370" s="151" t="s">
        <v>1009</v>
      </c>
      <c r="G370" s="152" t="s">
        <v>212</v>
      </c>
      <c r="H370" s="153">
        <v>717.15</v>
      </c>
      <c r="I370" s="154"/>
      <c r="J370" s="154">
        <f>ROUND(I370*H370,2)</f>
        <v>0</v>
      </c>
      <c r="K370" s="155"/>
      <c r="L370" s="156"/>
      <c r="M370" s="157" t="s">
        <v>1</v>
      </c>
      <c r="N370" s="158" t="s">
        <v>38</v>
      </c>
      <c r="O370" s="145">
        <v>0</v>
      </c>
      <c r="P370" s="145">
        <f>O370*H370</f>
        <v>0</v>
      </c>
      <c r="Q370" s="145">
        <v>1E-3</v>
      </c>
      <c r="R370" s="145">
        <f>Q370*H370</f>
        <v>0.71714999999999995</v>
      </c>
      <c r="S370" s="145">
        <v>0</v>
      </c>
      <c r="T370" s="146">
        <f>S370*H370</f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47" t="s">
        <v>271</v>
      </c>
      <c r="AT370" s="147" t="s">
        <v>209</v>
      </c>
      <c r="AU370" s="147" t="s">
        <v>146</v>
      </c>
      <c r="AY370" s="14" t="s">
        <v>139</v>
      </c>
      <c r="BE370" s="148">
        <f>IF(N370="základná",J370,0)</f>
        <v>0</v>
      </c>
      <c r="BF370" s="148">
        <f>IF(N370="znížená",J370,0)</f>
        <v>0</v>
      </c>
      <c r="BG370" s="148">
        <f>IF(N370="zákl. prenesená",J370,0)</f>
        <v>0</v>
      </c>
      <c r="BH370" s="148">
        <f>IF(N370="zníž. prenesená",J370,0)</f>
        <v>0</v>
      </c>
      <c r="BI370" s="148">
        <f>IF(N370="nulová",J370,0)</f>
        <v>0</v>
      </c>
      <c r="BJ370" s="14" t="s">
        <v>146</v>
      </c>
      <c r="BK370" s="148">
        <f>ROUND(I370*H370,2)</f>
        <v>0</v>
      </c>
      <c r="BL370" s="14" t="s">
        <v>204</v>
      </c>
      <c r="BM370" s="147" t="s">
        <v>1010</v>
      </c>
    </row>
    <row r="371" spans="1:65" s="2" customFormat="1" ht="24">
      <c r="A371" s="26"/>
      <c r="B371" s="135"/>
      <c r="C371" s="136" t="s">
        <v>1011</v>
      </c>
      <c r="D371" s="136" t="s">
        <v>141</v>
      </c>
      <c r="E371" s="137" t="s">
        <v>1012</v>
      </c>
      <c r="F371" s="138" t="s">
        <v>1013</v>
      </c>
      <c r="G371" s="139" t="s">
        <v>669</v>
      </c>
      <c r="H371" s="140">
        <v>25.509</v>
      </c>
      <c r="I371" s="141"/>
      <c r="J371" s="141">
        <f>ROUND(I371*H371,2)</f>
        <v>0</v>
      </c>
      <c r="K371" s="142"/>
      <c r="L371" s="27"/>
      <c r="M371" s="143" t="s">
        <v>1</v>
      </c>
      <c r="N371" s="144" t="s">
        <v>38</v>
      </c>
      <c r="O371" s="145">
        <v>0</v>
      </c>
      <c r="P371" s="145">
        <f>O371*H371</f>
        <v>0</v>
      </c>
      <c r="Q371" s="145">
        <v>0</v>
      </c>
      <c r="R371" s="145">
        <f>Q371*H371</f>
        <v>0</v>
      </c>
      <c r="S371" s="145">
        <v>0</v>
      </c>
      <c r="T371" s="146">
        <f>S371*H371</f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47" t="s">
        <v>204</v>
      </c>
      <c r="AT371" s="147" t="s">
        <v>141</v>
      </c>
      <c r="AU371" s="147" t="s">
        <v>146</v>
      </c>
      <c r="AY371" s="14" t="s">
        <v>139</v>
      </c>
      <c r="BE371" s="148">
        <f>IF(N371="základná",J371,0)</f>
        <v>0</v>
      </c>
      <c r="BF371" s="148">
        <f>IF(N371="znížená",J371,0)</f>
        <v>0</v>
      </c>
      <c r="BG371" s="148">
        <f>IF(N371="zákl. prenesená",J371,0)</f>
        <v>0</v>
      </c>
      <c r="BH371" s="148">
        <f>IF(N371="zníž. prenesená",J371,0)</f>
        <v>0</v>
      </c>
      <c r="BI371" s="148">
        <f>IF(N371="nulová",J371,0)</f>
        <v>0</v>
      </c>
      <c r="BJ371" s="14" t="s">
        <v>146</v>
      </c>
      <c r="BK371" s="148">
        <f>ROUND(I371*H371,2)</f>
        <v>0</v>
      </c>
      <c r="BL371" s="14" t="s">
        <v>204</v>
      </c>
      <c r="BM371" s="147" t="s">
        <v>1014</v>
      </c>
    </row>
    <row r="372" spans="1:65" s="12" customFormat="1" ht="22.9" customHeight="1">
      <c r="B372" s="123"/>
      <c r="D372" s="124" t="s">
        <v>71</v>
      </c>
      <c r="E372" s="133" t="s">
        <v>1015</v>
      </c>
      <c r="F372" s="133" t="s">
        <v>1016</v>
      </c>
      <c r="I372" s="214"/>
      <c r="J372" s="134">
        <f>BK372</f>
        <v>0</v>
      </c>
      <c r="L372" s="123"/>
      <c r="M372" s="127"/>
      <c r="N372" s="128"/>
      <c r="O372" s="128"/>
      <c r="P372" s="129">
        <f>SUM(P373:P377)</f>
        <v>119.42010000000001</v>
      </c>
      <c r="Q372" s="128"/>
      <c r="R372" s="129">
        <f>SUM(R373:R377)</f>
        <v>3.1488</v>
      </c>
      <c r="S372" s="128"/>
      <c r="T372" s="130">
        <f>SUM(T373:T377)</f>
        <v>0</v>
      </c>
      <c r="AR372" s="124" t="s">
        <v>146</v>
      </c>
      <c r="AT372" s="131" t="s">
        <v>71</v>
      </c>
      <c r="AU372" s="131" t="s">
        <v>80</v>
      </c>
      <c r="AY372" s="124" t="s">
        <v>139</v>
      </c>
      <c r="BK372" s="132">
        <f>SUM(BK373:BK377)</f>
        <v>0</v>
      </c>
    </row>
    <row r="373" spans="1:65" s="2" customFormat="1" ht="16.5" customHeight="1">
      <c r="A373" s="26"/>
      <c r="B373" s="135"/>
      <c r="C373" s="136" t="s">
        <v>1017</v>
      </c>
      <c r="D373" s="136" t="s">
        <v>141</v>
      </c>
      <c r="E373" s="137" t="s">
        <v>1018</v>
      </c>
      <c r="F373" s="138" t="s">
        <v>1019</v>
      </c>
      <c r="G373" s="139" t="s">
        <v>154</v>
      </c>
      <c r="H373" s="140">
        <v>73</v>
      </c>
      <c r="I373" s="141"/>
      <c r="J373" s="141">
        <f>ROUND(I373*H373,2)</f>
        <v>0</v>
      </c>
      <c r="K373" s="142"/>
      <c r="L373" s="27"/>
      <c r="M373" s="143" t="s">
        <v>1</v>
      </c>
      <c r="N373" s="144" t="s">
        <v>38</v>
      </c>
      <c r="O373" s="145">
        <v>0.1857</v>
      </c>
      <c r="P373" s="145">
        <f>O373*H373</f>
        <v>13.556100000000001</v>
      </c>
      <c r="Q373" s="145">
        <v>6.3000000000000003E-4</v>
      </c>
      <c r="R373" s="145">
        <f>Q373*H373</f>
        <v>4.5990000000000003E-2</v>
      </c>
      <c r="S373" s="145">
        <v>0</v>
      </c>
      <c r="T373" s="146">
        <f>S373*H373</f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47" t="s">
        <v>204</v>
      </c>
      <c r="AT373" s="147" t="s">
        <v>141</v>
      </c>
      <c r="AU373" s="147" t="s">
        <v>146</v>
      </c>
      <c r="AY373" s="14" t="s">
        <v>139</v>
      </c>
      <c r="BE373" s="148">
        <f>IF(N373="základná",J373,0)</f>
        <v>0</v>
      </c>
      <c r="BF373" s="148">
        <f>IF(N373="znížená",J373,0)</f>
        <v>0</v>
      </c>
      <c r="BG373" s="148">
        <f>IF(N373="zákl. prenesená",J373,0)</f>
        <v>0</v>
      </c>
      <c r="BH373" s="148">
        <f>IF(N373="zníž. prenesená",J373,0)</f>
        <v>0</v>
      </c>
      <c r="BI373" s="148">
        <f>IF(N373="nulová",J373,0)</f>
        <v>0</v>
      </c>
      <c r="BJ373" s="14" t="s">
        <v>146</v>
      </c>
      <c r="BK373" s="148">
        <f>ROUND(I373*H373,2)</f>
        <v>0</v>
      </c>
      <c r="BL373" s="14" t="s">
        <v>204</v>
      </c>
      <c r="BM373" s="147" t="s">
        <v>1020</v>
      </c>
    </row>
    <row r="374" spans="1:65" s="2" customFormat="1" ht="24">
      <c r="A374" s="26"/>
      <c r="B374" s="135"/>
      <c r="C374" s="136" t="s">
        <v>1021</v>
      </c>
      <c r="D374" s="136" t="s">
        <v>141</v>
      </c>
      <c r="E374" s="137" t="s">
        <v>1022</v>
      </c>
      <c r="F374" s="138" t="s">
        <v>1023</v>
      </c>
      <c r="G374" s="139" t="s">
        <v>144</v>
      </c>
      <c r="H374" s="140">
        <v>132</v>
      </c>
      <c r="I374" s="141"/>
      <c r="J374" s="141">
        <f>ROUND(I374*H374,2)</f>
        <v>0</v>
      </c>
      <c r="K374" s="142"/>
      <c r="L374" s="27"/>
      <c r="M374" s="143" t="s">
        <v>1</v>
      </c>
      <c r="N374" s="144" t="s">
        <v>38</v>
      </c>
      <c r="O374" s="145">
        <v>0.80200000000000005</v>
      </c>
      <c r="P374" s="145">
        <f>O374*H374</f>
        <v>105.864</v>
      </c>
      <c r="Q374" s="145">
        <v>3.2699999999999999E-3</v>
      </c>
      <c r="R374" s="145">
        <f>Q374*H374</f>
        <v>0.43164000000000002</v>
      </c>
      <c r="S374" s="145">
        <v>0</v>
      </c>
      <c r="T374" s="146">
        <f>S374*H374</f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47" t="s">
        <v>204</v>
      </c>
      <c r="AT374" s="147" t="s">
        <v>141</v>
      </c>
      <c r="AU374" s="147" t="s">
        <v>146</v>
      </c>
      <c r="AY374" s="14" t="s">
        <v>139</v>
      </c>
      <c r="BE374" s="148">
        <f>IF(N374="základná",J374,0)</f>
        <v>0</v>
      </c>
      <c r="BF374" s="148">
        <f>IF(N374="znížená",J374,0)</f>
        <v>0</v>
      </c>
      <c r="BG374" s="148">
        <f>IF(N374="zákl. prenesená",J374,0)</f>
        <v>0</v>
      </c>
      <c r="BH374" s="148">
        <f>IF(N374="zníž. prenesená",J374,0)</f>
        <v>0</v>
      </c>
      <c r="BI374" s="148">
        <f>IF(N374="nulová",J374,0)</f>
        <v>0</v>
      </c>
      <c r="BJ374" s="14" t="s">
        <v>146</v>
      </c>
      <c r="BK374" s="148">
        <f>ROUND(I374*H374,2)</f>
        <v>0</v>
      </c>
      <c r="BL374" s="14" t="s">
        <v>204</v>
      </c>
      <c r="BM374" s="147" t="s">
        <v>1024</v>
      </c>
    </row>
    <row r="375" spans="1:65" s="2" customFormat="1" ht="16.5" customHeight="1">
      <c r="A375" s="26"/>
      <c r="B375" s="135"/>
      <c r="C375" s="149" t="s">
        <v>1025</v>
      </c>
      <c r="D375" s="149" t="s">
        <v>209</v>
      </c>
      <c r="E375" s="150" t="s">
        <v>1026</v>
      </c>
      <c r="F375" s="151" t="s">
        <v>1027</v>
      </c>
      <c r="G375" s="152" t="s">
        <v>144</v>
      </c>
      <c r="H375" s="153">
        <v>129.91200000000001</v>
      </c>
      <c r="I375" s="154"/>
      <c r="J375" s="154">
        <f>ROUND(I375*H375,2)</f>
        <v>0</v>
      </c>
      <c r="K375" s="155"/>
      <c r="L375" s="156"/>
      <c r="M375" s="157" t="s">
        <v>1</v>
      </c>
      <c r="N375" s="158" t="s">
        <v>38</v>
      </c>
      <c r="O375" s="145">
        <v>0</v>
      </c>
      <c r="P375" s="145">
        <f>O375*H375</f>
        <v>0</v>
      </c>
      <c r="Q375" s="145">
        <v>1.7000000000000001E-2</v>
      </c>
      <c r="R375" s="145">
        <f>Q375*H375</f>
        <v>2.2084999999999999</v>
      </c>
      <c r="S375" s="145">
        <v>0</v>
      </c>
      <c r="T375" s="146">
        <f>S375*H375</f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47" t="s">
        <v>271</v>
      </c>
      <c r="AT375" s="147" t="s">
        <v>209</v>
      </c>
      <c r="AU375" s="147" t="s">
        <v>146</v>
      </c>
      <c r="AY375" s="14" t="s">
        <v>139</v>
      </c>
      <c r="BE375" s="148">
        <f>IF(N375="základná",J375,0)</f>
        <v>0</v>
      </c>
      <c r="BF375" s="148">
        <f>IF(N375="znížená",J375,0)</f>
        <v>0</v>
      </c>
      <c r="BG375" s="148">
        <f>IF(N375="zákl. prenesená",J375,0)</f>
        <v>0</v>
      </c>
      <c r="BH375" s="148">
        <f>IF(N375="zníž. prenesená",J375,0)</f>
        <v>0</v>
      </c>
      <c r="BI375" s="148">
        <f>IF(N375="nulová",J375,0)</f>
        <v>0</v>
      </c>
      <c r="BJ375" s="14" t="s">
        <v>146</v>
      </c>
      <c r="BK375" s="148">
        <f>ROUND(I375*H375,2)</f>
        <v>0</v>
      </c>
      <c r="BL375" s="14" t="s">
        <v>204</v>
      </c>
      <c r="BM375" s="147" t="s">
        <v>1028</v>
      </c>
    </row>
    <row r="376" spans="1:65" s="2" customFormat="1" ht="24">
      <c r="A376" s="26"/>
      <c r="B376" s="135"/>
      <c r="C376" s="149" t="s">
        <v>1029</v>
      </c>
      <c r="D376" s="149" t="s">
        <v>209</v>
      </c>
      <c r="E376" s="150" t="s">
        <v>1030</v>
      </c>
      <c r="F376" s="151" t="s">
        <v>1031</v>
      </c>
      <c r="G376" s="152" t="s">
        <v>144</v>
      </c>
      <c r="H376" s="153">
        <v>19.277999999999999</v>
      </c>
      <c r="I376" s="154"/>
      <c r="J376" s="154">
        <f>ROUND(I376*H376,2)</f>
        <v>0</v>
      </c>
      <c r="K376" s="155"/>
      <c r="L376" s="156"/>
      <c r="M376" s="157" t="s">
        <v>1</v>
      </c>
      <c r="N376" s="158" t="s">
        <v>38</v>
      </c>
      <c r="O376" s="145">
        <v>0</v>
      </c>
      <c r="P376" s="145">
        <f>O376*H376</f>
        <v>0</v>
      </c>
      <c r="Q376" s="145">
        <v>2.4E-2</v>
      </c>
      <c r="R376" s="145">
        <f>Q376*H376</f>
        <v>0.46267000000000003</v>
      </c>
      <c r="S376" s="145">
        <v>0</v>
      </c>
      <c r="T376" s="146">
        <f>S376*H376</f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47" t="s">
        <v>271</v>
      </c>
      <c r="AT376" s="147" t="s">
        <v>209</v>
      </c>
      <c r="AU376" s="147" t="s">
        <v>146</v>
      </c>
      <c r="AY376" s="14" t="s">
        <v>139</v>
      </c>
      <c r="BE376" s="148">
        <f>IF(N376="základná",J376,0)</f>
        <v>0</v>
      </c>
      <c r="BF376" s="148">
        <f>IF(N376="znížená",J376,0)</f>
        <v>0</v>
      </c>
      <c r="BG376" s="148">
        <f>IF(N376="zákl. prenesená",J376,0)</f>
        <v>0</v>
      </c>
      <c r="BH376" s="148">
        <f>IF(N376="zníž. prenesená",J376,0)</f>
        <v>0</v>
      </c>
      <c r="BI376" s="148">
        <f>IF(N376="nulová",J376,0)</f>
        <v>0</v>
      </c>
      <c r="BJ376" s="14" t="s">
        <v>146</v>
      </c>
      <c r="BK376" s="148">
        <f>ROUND(I376*H376,2)</f>
        <v>0</v>
      </c>
      <c r="BL376" s="14" t="s">
        <v>204</v>
      </c>
      <c r="BM376" s="147" t="s">
        <v>1032</v>
      </c>
    </row>
    <row r="377" spans="1:65" s="2" customFormat="1" ht="24">
      <c r="A377" s="26"/>
      <c r="B377" s="135"/>
      <c r="C377" s="136" t="s">
        <v>1033</v>
      </c>
      <c r="D377" s="136" t="s">
        <v>141</v>
      </c>
      <c r="E377" s="137" t="s">
        <v>1034</v>
      </c>
      <c r="F377" s="138" t="s">
        <v>1035</v>
      </c>
      <c r="G377" s="139" t="s">
        <v>669</v>
      </c>
      <c r="H377" s="140">
        <v>44.259</v>
      </c>
      <c r="I377" s="141"/>
      <c r="J377" s="141">
        <f>ROUND(I377*H377,2)</f>
        <v>0</v>
      </c>
      <c r="K377" s="142"/>
      <c r="L377" s="27"/>
      <c r="M377" s="143" t="s">
        <v>1</v>
      </c>
      <c r="N377" s="144" t="s">
        <v>38</v>
      </c>
      <c r="O377" s="145">
        <v>0</v>
      </c>
      <c r="P377" s="145">
        <f>O377*H377</f>
        <v>0</v>
      </c>
      <c r="Q377" s="145">
        <v>0</v>
      </c>
      <c r="R377" s="145">
        <f>Q377*H377</f>
        <v>0</v>
      </c>
      <c r="S377" s="145">
        <v>0</v>
      </c>
      <c r="T377" s="146">
        <f>S377*H377</f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47" t="s">
        <v>204</v>
      </c>
      <c r="AT377" s="147" t="s">
        <v>141</v>
      </c>
      <c r="AU377" s="147" t="s">
        <v>146</v>
      </c>
      <c r="AY377" s="14" t="s">
        <v>139</v>
      </c>
      <c r="BE377" s="148">
        <f>IF(N377="základná",J377,0)</f>
        <v>0</v>
      </c>
      <c r="BF377" s="148">
        <f>IF(N377="znížená",J377,0)</f>
        <v>0</v>
      </c>
      <c r="BG377" s="148">
        <f>IF(N377="zákl. prenesená",J377,0)</f>
        <v>0</v>
      </c>
      <c r="BH377" s="148">
        <f>IF(N377="zníž. prenesená",J377,0)</f>
        <v>0</v>
      </c>
      <c r="BI377" s="148">
        <f>IF(N377="nulová",J377,0)</f>
        <v>0</v>
      </c>
      <c r="BJ377" s="14" t="s">
        <v>146</v>
      </c>
      <c r="BK377" s="148">
        <f>ROUND(I377*H377,2)</f>
        <v>0</v>
      </c>
      <c r="BL377" s="14" t="s">
        <v>204</v>
      </c>
      <c r="BM377" s="147" t="s">
        <v>1036</v>
      </c>
    </row>
    <row r="378" spans="1:65" s="12" customFormat="1" ht="22.9" customHeight="1">
      <c r="B378" s="123"/>
      <c r="D378" s="124" t="s">
        <v>71</v>
      </c>
      <c r="E378" s="133" t="s">
        <v>1037</v>
      </c>
      <c r="F378" s="133" t="s">
        <v>1038</v>
      </c>
      <c r="I378" s="214"/>
      <c r="J378" s="134">
        <f>BK378</f>
        <v>0</v>
      </c>
      <c r="L378" s="123"/>
      <c r="M378" s="127"/>
      <c r="N378" s="128"/>
      <c r="O378" s="128"/>
      <c r="P378" s="129">
        <f>SUM(P379:P381)</f>
        <v>118.11727999999999</v>
      </c>
      <c r="Q378" s="128"/>
      <c r="R378" s="129">
        <f>SUM(R379:R381)</f>
        <v>4.81E-3</v>
      </c>
      <c r="S378" s="128"/>
      <c r="T378" s="130">
        <f>SUM(T379:T381)</f>
        <v>0</v>
      </c>
      <c r="AR378" s="124" t="s">
        <v>146</v>
      </c>
      <c r="AT378" s="131" t="s">
        <v>71</v>
      </c>
      <c r="AU378" s="131" t="s">
        <v>80</v>
      </c>
      <c r="AY378" s="124" t="s">
        <v>139</v>
      </c>
      <c r="BK378" s="132">
        <f>SUM(BK379:BK381)</f>
        <v>0</v>
      </c>
    </row>
    <row r="379" spans="1:65" s="2" customFormat="1" ht="24">
      <c r="A379" s="26"/>
      <c r="B379" s="135"/>
      <c r="C379" s="136" t="s">
        <v>1039</v>
      </c>
      <c r="D379" s="136" t="s">
        <v>141</v>
      </c>
      <c r="E379" s="137" t="s">
        <v>1040</v>
      </c>
      <c r="F379" s="138" t="s">
        <v>1041</v>
      </c>
      <c r="G379" s="139" t="s">
        <v>144</v>
      </c>
      <c r="H379" s="140">
        <v>240.32</v>
      </c>
      <c r="I379" s="141"/>
      <c r="J379" s="141">
        <f>ROUND(I379*H379,2)</f>
        <v>0</v>
      </c>
      <c r="K379" s="142"/>
      <c r="L379" s="27"/>
      <c r="M379" s="143" t="s">
        <v>1</v>
      </c>
      <c r="N379" s="144" t="s">
        <v>38</v>
      </c>
      <c r="O379" s="145">
        <v>0.49149999999999999</v>
      </c>
      <c r="P379" s="145">
        <f>O379*H379</f>
        <v>118.11727999999999</v>
      </c>
      <c r="Q379" s="145">
        <v>2.0000000000000002E-5</v>
      </c>
      <c r="R379" s="145">
        <f>Q379*H379</f>
        <v>4.81E-3</v>
      </c>
      <c r="S379" s="145">
        <v>0</v>
      </c>
      <c r="T379" s="146">
        <f>S379*H379</f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47" t="s">
        <v>204</v>
      </c>
      <c r="AT379" s="147" t="s">
        <v>141</v>
      </c>
      <c r="AU379" s="147" t="s">
        <v>146</v>
      </c>
      <c r="AY379" s="14" t="s">
        <v>139</v>
      </c>
      <c r="BE379" s="148">
        <f>IF(N379="základná",J379,0)</f>
        <v>0</v>
      </c>
      <c r="BF379" s="148">
        <f>IF(N379="znížená",J379,0)</f>
        <v>0</v>
      </c>
      <c r="BG379" s="148">
        <f>IF(N379="zákl. prenesená",J379,0)</f>
        <v>0</v>
      </c>
      <c r="BH379" s="148">
        <f>IF(N379="zníž. prenesená",J379,0)</f>
        <v>0</v>
      </c>
      <c r="BI379" s="148">
        <f>IF(N379="nulová",J379,0)</f>
        <v>0</v>
      </c>
      <c r="BJ379" s="14" t="s">
        <v>146</v>
      </c>
      <c r="BK379" s="148">
        <f>ROUND(I379*H379,2)</f>
        <v>0</v>
      </c>
      <c r="BL379" s="14" t="s">
        <v>204</v>
      </c>
      <c r="BM379" s="147" t="s">
        <v>1042</v>
      </c>
    </row>
    <row r="380" spans="1:65" s="2" customFormat="1" ht="36">
      <c r="A380" s="26"/>
      <c r="B380" s="135"/>
      <c r="C380" s="149" t="s">
        <v>1043</v>
      </c>
      <c r="D380" s="149" t="s">
        <v>209</v>
      </c>
      <c r="E380" s="150" t="s">
        <v>1044</v>
      </c>
      <c r="F380" s="151" t="s">
        <v>1045</v>
      </c>
      <c r="G380" s="152" t="s">
        <v>144</v>
      </c>
      <c r="H380" s="153">
        <v>250.029</v>
      </c>
      <c r="I380" s="154"/>
      <c r="J380" s="154">
        <f>ROUND(I380*H380,2)</f>
        <v>0</v>
      </c>
      <c r="K380" s="155"/>
      <c r="L380" s="156"/>
      <c r="M380" s="157" t="s">
        <v>1</v>
      </c>
      <c r="N380" s="158" t="s">
        <v>38</v>
      </c>
      <c r="O380" s="145">
        <v>0</v>
      </c>
      <c r="P380" s="145">
        <f>O380*H380</f>
        <v>0</v>
      </c>
      <c r="Q380" s="145">
        <v>0</v>
      </c>
      <c r="R380" s="145">
        <f>Q380*H380</f>
        <v>0</v>
      </c>
      <c r="S380" s="145">
        <v>0</v>
      </c>
      <c r="T380" s="146">
        <f>S380*H380</f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47" t="s">
        <v>271</v>
      </c>
      <c r="AT380" s="147" t="s">
        <v>209</v>
      </c>
      <c r="AU380" s="147" t="s">
        <v>146</v>
      </c>
      <c r="AY380" s="14" t="s">
        <v>139</v>
      </c>
      <c r="BE380" s="148">
        <f>IF(N380="základná",J380,0)</f>
        <v>0</v>
      </c>
      <c r="BF380" s="148">
        <f>IF(N380="znížená",J380,0)</f>
        <v>0</v>
      </c>
      <c r="BG380" s="148">
        <f>IF(N380="zákl. prenesená",J380,0)</f>
        <v>0</v>
      </c>
      <c r="BH380" s="148">
        <f>IF(N380="zníž. prenesená",J380,0)</f>
        <v>0</v>
      </c>
      <c r="BI380" s="148">
        <f>IF(N380="nulová",J380,0)</f>
        <v>0</v>
      </c>
      <c r="BJ380" s="14" t="s">
        <v>146</v>
      </c>
      <c r="BK380" s="148">
        <f>ROUND(I380*H380,2)</f>
        <v>0</v>
      </c>
      <c r="BL380" s="14" t="s">
        <v>204</v>
      </c>
      <c r="BM380" s="147" t="s">
        <v>1046</v>
      </c>
    </row>
    <row r="381" spans="1:65" s="2" customFormat="1" ht="24">
      <c r="A381" s="26"/>
      <c r="B381" s="135"/>
      <c r="C381" s="136" t="s">
        <v>1047</v>
      </c>
      <c r="D381" s="136" t="s">
        <v>141</v>
      </c>
      <c r="E381" s="137" t="s">
        <v>1048</v>
      </c>
      <c r="F381" s="138" t="s">
        <v>1049</v>
      </c>
      <c r="G381" s="139" t="s">
        <v>669</v>
      </c>
      <c r="H381" s="140">
        <v>60.481000000000002</v>
      </c>
      <c r="I381" s="141"/>
      <c r="J381" s="141">
        <f>ROUND(I381*H381,2)</f>
        <v>0</v>
      </c>
      <c r="K381" s="142"/>
      <c r="L381" s="27"/>
      <c r="M381" s="143" t="s">
        <v>1</v>
      </c>
      <c r="N381" s="144" t="s">
        <v>38</v>
      </c>
      <c r="O381" s="145">
        <v>0</v>
      </c>
      <c r="P381" s="145">
        <f>O381*H381</f>
        <v>0</v>
      </c>
      <c r="Q381" s="145">
        <v>0</v>
      </c>
      <c r="R381" s="145">
        <f>Q381*H381</f>
        <v>0</v>
      </c>
      <c r="S381" s="145">
        <v>0</v>
      </c>
      <c r="T381" s="146">
        <f>S381*H381</f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47" t="s">
        <v>204</v>
      </c>
      <c r="AT381" s="147" t="s">
        <v>141</v>
      </c>
      <c r="AU381" s="147" t="s">
        <v>146</v>
      </c>
      <c r="AY381" s="14" t="s">
        <v>139</v>
      </c>
      <c r="BE381" s="148">
        <f>IF(N381="základná",J381,0)</f>
        <v>0</v>
      </c>
      <c r="BF381" s="148">
        <f>IF(N381="znížená",J381,0)</f>
        <v>0</v>
      </c>
      <c r="BG381" s="148">
        <f>IF(N381="zákl. prenesená",J381,0)</f>
        <v>0</v>
      </c>
      <c r="BH381" s="148">
        <f>IF(N381="zníž. prenesená",J381,0)</f>
        <v>0</v>
      </c>
      <c r="BI381" s="148">
        <f>IF(N381="nulová",J381,0)</f>
        <v>0</v>
      </c>
      <c r="BJ381" s="14" t="s">
        <v>146</v>
      </c>
      <c r="BK381" s="148">
        <f>ROUND(I381*H381,2)</f>
        <v>0</v>
      </c>
      <c r="BL381" s="14" t="s">
        <v>204</v>
      </c>
      <c r="BM381" s="147" t="s">
        <v>1050</v>
      </c>
    </row>
    <row r="382" spans="1:65" s="12" customFormat="1" ht="22.9" customHeight="1">
      <c r="B382" s="123"/>
      <c r="D382" s="124" t="s">
        <v>71</v>
      </c>
      <c r="E382" s="133" t="s">
        <v>1051</v>
      </c>
      <c r="F382" s="133" t="s">
        <v>1052</v>
      </c>
      <c r="I382" s="214"/>
      <c r="J382" s="134">
        <f>BK382</f>
        <v>0</v>
      </c>
      <c r="L382" s="123"/>
      <c r="M382" s="127"/>
      <c r="N382" s="128"/>
      <c r="O382" s="128"/>
      <c r="P382" s="129">
        <f>SUM(P383:P385)</f>
        <v>25.360140000000001</v>
      </c>
      <c r="Q382" s="128"/>
      <c r="R382" s="129">
        <f>SUM(R383:R385)</f>
        <v>0.3075</v>
      </c>
      <c r="S382" s="128"/>
      <c r="T382" s="130">
        <f>SUM(T383:T385)</f>
        <v>4.1000000000000002E-2</v>
      </c>
      <c r="AR382" s="124" t="s">
        <v>146</v>
      </c>
      <c r="AT382" s="131" t="s">
        <v>71</v>
      </c>
      <c r="AU382" s="131" t="s">
        <v>80</v>
      </c>
      <c r="AY382" s="124" t="s">
        <v>139</v>
      </c>
      <c r="BK382" s="132">
        <f>SUM(BK383:BK385)</f>
        <v>0</v>
      </c>
    </row>
    <row r="383" spans="1:65" s="2" customFormat="1" ht="24">
      <c r="A383" s="26"/>
      <c r="B383" s="135"/>
      <c r="C383" s="136" t="s">
        <v>1053</v>
      </c>
      <c r="D383" s="136" t="s">
        <v>141</v>
      </c>
      <c r="E383" s="137" t="s">
        <v>1054</v>
      </c>
      <c r="F383" s="138" t="s">
        <v>1055</v>
      </c>
      <c r="G383" s="139" t="s">
        <v>144</v>
      </c>
      <c r="H383" s="140">
        <v>41</v>
      </c>
      <c r="I383" s="141"/>
      <c r="J383" s="141">
        <f>ROUND(I383*H383,2)</f>
        <v>0</v>
      </c>
      <c r="K383" s="142"/>
      <c r="L383" s="27"/>
      <c r="M383" s="143" t="s">
        <v>1</v>
      </c>
      <c r="N383" s="144" t="s">
        <v>38</v>
      </c>
      <c r="O383" s="145">
        <v>0.24099999999999999</v>
      </c>
      <c r="P383" s="145">
        <f>O383*H383</f>
        <v>9.8810000000000002</v>
      </c>
      <c r="Q383" s="145">
        <v>0</v>
      </c>
      <c r="R383" s="145">
        <f>Q383*H383</f>
        <v>0</v>
      </c>
      <c r="S383" s="145">
        <v>1E-3</v>
      </c>
      <c r="T383" s="146">
        <f>S383*H383</f>
        <v>4.1000000000000002E-2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47" t="s">
        <v>204</v>
      </c>
      <c r="AT383" s="147" t="s">
        <v>141</v>
      </c>
      <c r="AU383" s="147" t="s">
        <v>146</v>
      </c>
      <c r="AY383" s="14" t="s">
        <v>139</v>
      </c>
      <c r="BE383" s="148">
        <f>IF(N383="základná",J383,0)</f>
        <v>0</v>
      </c>
      <c r="BF383" s="148">
        <f>IF(N383="znížená",J383,0)</f>
        <v>0</v>
      </c>
      <c r="BG383" s="148">
        <f>IF(N383="zákl. prenesená",J383,0)</f>
        <v>0</v>
      </c>
      <c r="BH383" s="148">
        <f>IF(N383="zníž. prenesená",J383,0)</f>
        <v>0</v>
      </c>
      <c r="BI383" s="148">
        <f>IF(N383="nulová",J383,0)</f>
        <v>0</v>
      </c>
      <c r="BJ383" s="14" t="s">
        <v>146</v>
      </c>
      <c r="BK383" s="148">
        <f>ROUND(I383*H383,2)</f>
        <v>0</v>
      </c>
      <c r="BL383" s="14" t="s">
        <v>204</v>
      </c>
      <c r="BM383" s="147" t="s">
        <v>1056</v>
      </c>
    </row>
    <row r="384" spans="1:65" s="2" customFormat="1" ht="16.5" customHeight="1">
      <c r="A384" s="26"/>
      <c r="B384" s="135"/>
      <c r="C384" s="136" t="s">
        <v>1057</v>
      </c>
      <c r="D384" s="136" t="s">
        <v>141</v>
      </c>
      <c r="E384" s="137" t="s">
        <v>1058</v>
      </c>
      <c r="F384" s="138" t="s">
        <v>1059</v>
      </c>
      <c r="G384" s="139" t="s">
        <v>144</v>
      </c>
      <c r="H384" s="140">
        <v>41</v>
      </c>
      <c r="I384" s="141"/>
      <c r="J384" s="141">
        <f>ROUND(I384*H384,2)</f>
        <v>0</v>
      </c>
      <c r="K384" s="142"/>
      <c r="L384" s="27"/>
      <c r="M384" s="143" t="s">
        <v>1</v>
      </c>
      <c r="N384" s="144" t="s">
        <v>38</v>
      </c>
      <c r="O384" s="145">
        <v>0.10254000000000001</v>
      </c>
      <c r="P384" s="145">
        <f>O384*H384</f>
        <v>4.2041399999999998</v>
      </c>
      <c r="Q384" s="145">
        <v>7.4999999999999997E-3</v>
      </c>
      <c r="R384" s="145">
        <f>Q384*H384</f>
        <v>0.3075</v>
      </c>
      <c r="S384" s="145">
        <v>0</v>
      </c>
      <c r="T384" s="146">
        <f>S384*H384</f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47" t="s">
        <v>204</v>
      </c>
      <c r="AT384" s="147" t="s">
        <v>141</v>
      </c>
      <c r="AU384" s="147" t="s">
        <v>146</v>
      </c>
      <c r="AY384" s="14" t="s">
        <v>139</v>
      </c>
      <c r="BE384" s="148">
        <f>IF(N384="základná",J384,0)</f>
        <v>0</v>
      </c>
      <c r="BF384" s="148">
        <f>IF(N384="znížená",J384,0)</f>
        <v>0</v>
      </c>
      <c r="BG384" s="148">
        <f>IF(N384="zákl. prenesená",J384,0)</f>
        <v>0</v>
      </c>
      <c r="BH384" s="148">
        <f>IF(N384="zníž. prenesená",J384,0)</f>
        <v>0</v>
      </c>
      <c r="BI384" s="148">
        <f>IF(N384="nulová",J384,0)</f>
        <v>0</v>
      </c>
      <c r="BJ384" s="14" t="s">
        <v>146</v>
      </c>
      <c r="BK384" s="148">
        <f>ROUND(I384*H384,2)</f>
        <v>0</v>
      </c>
      <c r="BL384" s="14" t="s">
        <v>204</v>
      </c>
      <c r="BM384" s="147" t="s">
        <v>1060</v>
      </c>
    </row>
    <row r="385" spans="1:65" s="2" customFormat="1" ht="24">
      <c r="A385" s="26"/>
      <c r="B385" s="135"/>
      <c r="C385" s="136" t="s">
        <v>1061</v>
      </c>
      <c r="D385" s="136" t="s">
        <v>141</v>
      </c>
      <c r="E385" s="137" t="s">
        <v>1062</v>
      </c>
      <c r="F385" s="138" t="s">
        <v>1063</v>
      </c>
      <c r="G385" s="139" t="s">
        <v>144</v>
      </c>
      <c r="H385" s="140">
        <v>41</v>
      </c>
      <c r="I385" s="141"/>
      <c r="J385" s="141">
        <f>ROUND(I385*H385,2)</f>
        <v>0</v>
      </c>
      <c r="K385" s="142"/>
      <c r="L385" s="27"/>
      <c r="M385" s="143" t="s">
        <v>1</v>
      </c>
      <c r="N385" s="144" t="s">
        <v>38</v>
      </c>
      <c r="O385" s="145">
        <v>0.27500000000000002</v>
      </c>
      <c r="P385" s="145">
        <f>O385*H385</f>
        <v>11.275</v>
      </c>
      <c r="Q385" s="145">
        <v>0</v>
      </c>
      <c r="R385" s="145">
        <f>Q385*H385</f>
        <v>0</v>
      </c>
      <c r="S385" s="145">
        <v>0</v>
      </c>
      <c r="T385" s="146">
        <f>S385*H385</f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47" t="s">
        <v>204</v>
      </c>
      <c r="AT385" s="147" t="s">
        <v>141</v>
      </c>
      <c r="AU385" s="147" t="s">
        <v>146</v>
      </c>
      <c r="AY385" s="14" t="s">
        <v>139</v>
      </c>
      <c r="BE385" s="148">
        <f>IF(N385="základná",J385,0)</f>
        <v>0</v>
      </c>
      <c r="BF385" s="148">
        <f>IF(N385="znížená",J385,0)</f>
        <v>0</v>
      </c>
      <c r="BG385" s="148">
        <f>IF(N385="zákl. prenesená",J385,0)</f>
        <v>0</v>
      </c>
      <c r="BH385" s="148">
        <f>IF(N385="zníž. prenesená",J385,0)</f>
        <v>0</v>
      </c>
      <c r="BI385" s="148">
        <f>IF(N385="nulová",J385,0)</f>
        <v>0</v>
      </c>
      <c r="BJ385" s="14" t="s">
        <v>146</v>
      </c>
      <c r="BK385" s="148">
        <f>ROUND(I385*H385,2)</f>
        <v>0</v>
      </c>
      <c r="BL385" s="14" t="s">
        <v>204</v>
      </c>
      <c r="BM385" s="147" t="s">
        <v>1064</v>
      </c>
    </row>
    <row r="386" spans="1:65" s="12" customFormat="1" ht="22.9" customHeight="1">
      <c r="B386" s="123"/>
      <c r="D386" s="124" t="s">
        <v>71</v>
      </c>
      <c r="E386" s="133" t="s">
        <v>1065</v>
      </c>
      <c r="F386" s="133" t="s">
        <v>1066</v>
      </c>
      <c r="I386" s="214"/>
      <c r="J386" s="134">
        <f>BK386</f>
        <v>0</v>
      </c>
      <c r="L386" s="123"/>
      <c r="M386" s="127"/>
      <c r="N386" s="128"/>
      <c r="O386" s="128"/>
      <c r="P386" s="129">
        <f>SUM(P387:P389)</f>
        <v>54.774949999999997</v>
      </c>
      <c r="Q386" s="128"/>
      <c r="R386" s="129">
        <f>SUM(R387:R389)</f>
        <v>1.0293099999999999</v>
      </c>
      <c r="S386" s="128"/>
      <c r="T386" s="130">
        <f>SUM(T387:T389)</f>
        <v>0</v>
      </c>
      <c r="AR386" s="124" t="s">
        <v>146</v>
      </c>
      <c r="AT386" s="131" t="s">
        <v>71</v>
      </c>
      <c r="AU386" s="131" t="s">
        <v>80</v>
      </c>
      <c r="AY386" s="124" t="s">
        <v>139</v>
      </c>
      <c r="BK386" s="132">
        <f>SUM(BK387:BK389)</f>
        <v>0</v>
      </c>
    </row>
    <row r="387" spans="1:65" s="2" customFormat="1" ht="24">
      <c r="A387" s="26"/>
      <c r="B387" s="135"/>
      <c r="C387" s="136" t="s">
        <v>1067</v>
      </c>
      <c r="D387" s="136" t="s">
        <v>141</v>
      </c>
      <c r="E387" s="137" t="s">
        <v>1068</v>
      </c>
      <c r="F387" s="138" t="s">
        <v>1069</v>
      </c>
      <c r="G387" s="139" t="s">
        <v>144</v>
      </c>
      <c r="H387" s="140">
        <v>61</v>
      </c>
      <c r="I387" s="141"/>
      <c r="J387" s="141">
        <f>ROUND(I387*H387,2)</f>
        <v>0</v>
      </c>
      <c r="K387" s="142"/>
      <c r="L387" s="27"/>
      <c r="M387" s="143" t="s">
        <v>1</v>
      </c>
      <c r="N387" s="144" t="s">
        <v>38</v>
      </c>
      <c r="O387" s="145">
        <v>0.89795000000000003</v>
      </c>
      <c r="P387" s="145">
        <f>O387*H387</f>
        <v>54.774949999999997</v>
      </c>
      <c r="Q387" s="145">
        <v>3.3500000000000001E-3</v>
      </c>
      <c r="R387" s="145">
        <f>Q387*H387</f>
        <v>0.20435</v>
      </c>
      <c r="S387" s="145">
        <v>0</v>
      </c>
      <c r="T387" s="146">
        <f>S387*H387</f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47" t="s">
        <v>204</v>
      </c>
      <c r="AT387" s="147" t="s">
        <v>141</v>
      </c>
      <c r="AU387" s="147" t="s">
        <v>146</v>
      </c>
      <c r="AY387" s="14" t="s">
        <v>139</v>
      </c>
      <c r="BE387" s="148">
        <f>IF(N387="základná",J387,0)</f>
        <v>0</v>
      </c>
      <c r="BF387" s="148">
        <f>IF(N387="znížená",J387,0)</f>
        <v>0</v>
      </c>
      <c r="BG387" s="148">
        <f>IF(N387="zákl. prenesená",J387,0)</f>
        <v>0</v>
      </c>
      <c r="BH387" s="148">
        <f>IF(N387="zníž. prenesená",J387,0)</f>
        <v>0</v>
      </c>
      <c r="BI387" s="148">
        <f>IF(N387="nulová",J387,0)</f>
        <v>0</v>
      </c>
      <c r="BJ387" s="14" t="s">
        <v>146</v>
      </c>
      <c r="BK387" s="148">
        <f>ROUND(I387*H387,2)</f>
        <v>0</v>
      </c>
      <c r="BL387" s="14" t="s">
        <v>204</v>
      </c>
      <c r="BM387" s="147" t="s">
        <v>1070</v>
      </c>
    </row>
    <row r="388" spans="1:65" s="2" customFormat="1" ht="16.5" customHeight="1">
      <c r="A388" s="26"/>
      <c r="B388" s="135"/>
      <c r="C388" s="149" t="s">
        <v>1071</v>
      </c>
      <c r="D388" s="149" t="s">
        <v>209</v>
      </c>
      <c r="E388" s="150" t="s">
        <v>1072</v>
      </c>
      <c r="F388" s="151" t="s">
        <v>1073</v>
      </c>
      <c r="G388" s="152" t="s">
        <v>144</v>
      </c>
      <c r="H388" s="153">
        <v>64.05</v>
      </c>
      <c r="I388" s="154"/>
      <c r="J388" s="154">
        <f>ROUND(I388*H388,2)</f>
        <v>0</v>
      </c>
      <c r="K388" s="155"/>
      <c r="L388" s="156"/>
      <c r="M388" s="157" t="s">
        <v>1</v>
      </c>
      <c r="N388" s="158" t="s">
        <v>38</v>
      </c>
      <c r="O388" s="145">
        <v>0</v>
      </c>
      <c r="P388" s="145">
        <f>O388*H388</f>
        <v>0</v>
      </c>
      <c r="Q388" s="145">
        <v>1.2880000000000001E-2</v>
      </c>
      <c r="R388" s="145">
        <f>Q388*H388</f>
        <v>0.82496000000000003</v>
      </c>
      <c r="S388" s="145">
        <v>0</v>
      </c>
      <c r="T388" s="146">
        <f>S388*H388</f>
        <v>0</v>
      </c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R388" s="147" t="s">
        <v>271</v>
      </c>
      <c r="AT388" s="147" t="s">
        <v>209</v>
      </c>
      <c r="AU388" s="147" t="s">
        <v>146</v>
      </c>
      <c r="AY388" s="14" t="s">
        <v>139</v>
      </c>
      <c r="BE388" s="148">
        <f>IF(N388="základná",J388,0)</f>
        <v>0</v>
      </c>
      <c r="BF388" s="148">
        <f>IF(N388="znížená",J388,0)</f>
        <v>0</v>
      </c>
      <c r="BG388" s="148">
        <f>IF(N388="zákl. prenesená",J388,0)</f>
        <v>0</v>
      </c>
      <c r="BH388" s="148">
        <f>IF(N388="zníž. prenesená",J388,0)</f>
        <v>0</v>
      </c>
      <c r="BI388" s="148">
        <f>IF(N388="nulová",J388,0)</f>
        <v>0</v>
      </c>
      <c r="BJ388" s="14" t="s">
        <v>146</v>
      </c>
      <c r="BK388" s="148">
        <f>ROUND(I388*H388,2)</f>
        <v>0</v>
      </c>
      <c r="BL388" s="14" t="s">
        <v>204</v>
      </c>
      <c r="BM388" s="147" t="s">
        <v>1074</v>
      </c>
    </row>
    <row r="389" spans="1:65" s="2" customFormat="1" ht="24">
      <c r="A389" s="26"/>
      <c r="B389" s="135"/>
      <c r="C389" s="136" t="s">
        <v>1075</v>
      </c>
      <c r="D389" s="136" t="s">
        <v>141</v>
      </c>
      <c r="E389" s="137" t="s">
        <v>1076</v>
      </c>
      <c r="F389" s="138" t="s">
        <v>1077</v>
      </c>
      <c r="G389" s="139" t="s">
        <v>669</v>
      </c>
      <c r="H389" s="140">
        <v>18.431000000000001</v>
      </c>
      <c r="I389" s="141"/>
      <c r="J389" s="141">
        <f>ROUND(I389*H389,2)</f>
        <v>0</v>
      </c>
      <c r="K389" s="142"/>
      <c r="L389" s="27"/>
      <c r="M389" s="143" t="s">
        <v>1</v>
      </c>
      <c r="N389" s="144" t="s">
        <v>38</v>
      </c>
      <c r="O389" s="145">
        <v>0</v>
      </c>
      <c r="P389" s="145">
        <f>O389*H389</f>
        <v>0</v>
      </c>
      <c r="Q389" s="145">
        <v>0</v>
      </c>
      <c r="R389" s="145">
        <f>Q389*H389</f>
        <v>0</v>
      </c>
      <c r="S389" s="145">
        <v>0</v>
      </c>
      <c r="T389" s="146">
        <f>S389*H389</f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47" t="s">
        <v>204</v>
      </c>
      <c r="AT389" s="147" t="s">
        <v>141</v>
      </c>
      <c r="AU389" s="147" t="s">
        <v>146</v>
      </c>
      <c r="AY389" s="14" t="s">
        <v>139</v>
      </c>
      <c r="BE389" s="148">
        <f>IF(N389="základná",J389,0)</f>
        <v>0</v>
      </c>
      <c r="BF389" s="148">
        <f>IF(N389="znížená",J389,0)</f>
        <v>0</v>
      </c>
      <c r="BG389" s="148">
        <f>IF(N389="zákl. prenesená",J389,0)</f>
        <v>0</v>
      </c>
      <c r="BH389" s="148">
        <f>IF(N389="zníž. prenesená",J389,0)</f>
        <v>0</v>
      </c>
      <c r="BI389" s="148">
        <f>IF(N389="nulová",J389,0)</f>
        <v>0</v>
      </c>
      <c r="BJ389" s="14" t="s">
        <v>146</v>
      </c>
      <c r="BK389" s="148">
        <f>ROUND(I389*H389,2)</f>
        <v>0</v>
      </c>
      <c r="BL389" s="14" t="s">
        <v>204</v>
      </c>
      <c r="BM389" s="147" t="s">
        <v>1078</v>
      </c>
    </row>
    <row r="390" spans="1:65" s="12" customFormat="1" ht="22.9" customHeight="1">
      <c r="B390" s="123"/>
      <c r="D390" s="124" t="s">
        <v>71</v>
      </c>
      <c r="E390" s="133" t="s">
        <v>1079</v>
      </c>
      <c r="F390" s="133" t="s">
        <v>1080</v>
      </c>
      <c r="I390" s="214"/>
      <c r="J390" s="134">
        <f>BK390</f>
        <v>0</v>
      </c>
      <c r="L390" s="123"/>
      <c r="M390" s="127"/>
      <c r="N390" s="128"/>
      <c r="O390" s="128"/>
      <c r="P390" s="129">
        <f>SUM(P391:P394)</f>
        <v>40.311360000000001</v>
      </c>
      <c r="Q390" s="128"/>
      <c r="R390" s="129">
        <f>SUM(R391:R394)</f>
        <v>6.9290000000000004E-2</v>
      </c>
      <c r="S390" s="128"/>
      <c r="T390" s="130">
        <f>SUM(T391:T394)</f>
        <v>0</v>
      </c>
      <c r="AR390" s="124" t="s">
        <v>146</v>
      </c>
      <c r="AT390" s="131" t="s">
        <v>71</v>
      </c>
      <c r="AU390" s="131" t="s">
        <v>80</v>
      </c>
      <c r="AY390" s="124" t="s">
        <v>139</v>
      </c>
      <c r="BK390" s="132">
        <f>SUM(BK391:BK394)</f>
        <v>0</v>
      </c>
    </row>
    <row r="391" spans="1:65" s="2" customFormat="1" ht="24">
      <c r="A391" s="26"/>
      <c r="B391" s="135"/>
      <c r="C391" s="136" t="s">
        <v>1081</v>
      </c>
      <c r="D391" s="136" t="s">
        <v>141</v>
      </c>
      <c r="E391" s="137" t="s">
        <v>1082</v>
      </c>
      <c r="F391" s="138" t="s">
        <v>1083</v>
      </c>
      <c r="G391" s="139" t="s">
        <v>144</v>
      </c>
      <c r="H391" s="140">
        <v>42.32</v>
      </c>
      <c r="I391" s="141"/>
      <c r="J391" s="141">
        <f>ROUND(I391*H391,2)</f>
        <v>0</v>
      </c>
      <c r="K391" s="142"/>
      <c r="L391" s="27"/>
      <c r="M391" s="143" t="s">
        <v>1</v>
      </c>
      <c r="N391" s="144" t="s">
        <v>38</v>
      </c>
      <c r="O391" s="145">
        <v>0.374</v>
      </c>
      <c r="P391" s="145">
        <f>O391*H391</f>
        <v>15.827680000000001</v>
      </c>
      <c r="Q391" s="145">
        <v>2.4000000000000001E-4</v>
      </c>
      <c r="R391" s="145">
        <f>Q391*H391</f>
        <v>1.0160000000000001E-2</v>
      </c>
      <c r="S391" s="145">
        <v>0</v>
      </c>
      <c r="T391" s="146">
        <f>S391*H391</f>
        <v>0</v>
      </c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R391" s="147" t="s">
        <v>204</v>
      </c>
      <c r="AT391" s="147" t="s">
        <v>141</v>
      </c>
      <c r="AU391" s="147" t="s">
        <v>146</v>
      </c>
      <c r="AY391" s="14" t="s">
        <v>139</v>
      </c>
      <c r="BE391" s="148">
        <f>IF(N391="základná",J391,0)</f>
        <v>0</v>
      </c>
      <c r="BF391" s="148">
        <f>IF(N391="znížená",J391,0)</f>
        <v>0</v>
      </c>
      <c r="BG391" s="148">
        <f>IF(N391="zákl. prenesená",J391,0)</f>
        <v>0</v>
      </c>
      <c r="BH391" s="148">
        <f>IF(N391="zníž. prenesená",J391,0)</f>
        <v>0</v>
      </c>
      <c r="BI391" s="148">
        <f>IF(N391="nulová",J391,0)</f>
        <v>0</v>
      </c>
      <c r="BJ391" s="14" t="s">
        <v>146</v>
      </c>
      <c r="BK391" s="148">
        <f>ROUND(I391*H391,2)</f>
        <v>0</v>
      </c>
      <c r="BL391" s="14" t="s">
        <v>204</v>
      </c>
      <c r="BM391" s="147" t="s">
        <v>1084</v>
      </c>
    </row>
    <row r="392" spans="1:65" s="2" customFormat="1" ht="24">
      <c r="A392" s="26"/>
      <c r="B392" s="135"/>
      <c r="C392" s="136" t="s">
        <v>1085</v>
      </c>
      <c r="D392" s="136" t="s">
        <v>141</v>
      </c>
      <c r="E392" s="137" t="s">
        <v>1086</v>
      </c>
      <c r="F392" s="138" t="s">
        <v>1087</v>
      </c>
      <c r="G392" s="139" t="s">
        <v>144</v>
      </c>
      <c r="H392" s="140">
        <v>42.32</v>
      </c>
      <c r="I392" s="141"/>
      <c r="J392" s="141">
        <f>ROUND(I392*H392,2)</f>
        <v>0</v>
      </c>
      <c r="K392" s="142"/>
      <c r="L392" s="27"/>
      <c r="M392" s="143" t="s">
        <v>1</v>
      </c>
      <c r="N392" s="144" t="s">
        <v>38</v>
      </c>
      <c r="O392" s="145">
        <v>0.14813999999999999</v>
      </c>
      <c r="P392" s="145">
        <f>O392*H392</f>
        <v>6.2692800000000002</v>
      </c>
      <c r="Q392" s="145">
        <v>8.0000000000000007E-5</v>
      </c>
      <c r="R392" s="145">
        <f>Q392*H392</f>
        <v>3.3899999999999998E-3</v>
      </c>
      <c r="S392" s="145">
        <v>0</v>
      </c>
      <c r="T392" s="146">
        <f>S392*H392</f>
        <v>0</v>
      </c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R392" s="147" t="s">
        <v>204</v>
      </c>
      <c r="AT392" s="147" t="s">
        <v>141</v>
      </c>
      <c r="AU392" s="147" t="s">
        <v>146</v>
      </c>
      <c r="AY392" s="14" t="s">
        <v>139</v>
      </c>
      <c r="BE392" s="148">
        <f>IF(N392="základná",J392,0)</f>
        <v>0</v>
      </c>
      <c r="BF392" s="148">
        <f>IF(N392="znížená",J392,0)</f>
        <v>0</v>
      </c>
      <c r="BG392" s="148">
        <f>IF(N392="zákl. prenesená",J392,0)</f>
        <v>0</v>
      </c>
      <c r="BH392" s="148">
        <f>IF(N392="zníž. prenesená",J392,0)</f>
        <v>0</v>
      </c>
      <c r="BI392" s="148">
        <f>IF(N392="nulová",J392,0)</f>
        <v>0</v>
      </c>
      <c r="BJ392" s="14" t="s">
        <v>146</v>
      </c>
      <c r="BK392" s="148">
        <f>ROUND(I392*H392,2)</f>
        <v>0</v>
      </c>
      <c r="BL392" s="14" t="s">
        <v>204</v>
      </c>
      <c r="BM392" s="147" t="s">
        <v>1088</v>
      </c>
    </row>
    <row r="393" spans="1:65" s="2" customFormat="1" ht="36">
      <c r="A393" s="26"/>
      <c r="B393" s="135"/>
      <c r="C393" s="136" t="s">
        <v>1089</v>
      </c>
      <c r="D393" s="136" t="s">
        <v>141</v>
      </c>
      <c r="E393" s="137" t="s">
        <v>1090</v>
      </c>
      <c r="F393" s="138" t="s">
        <v>1091</v>
      </c>
      <c r="G393" s="139" t="s">
        <v>144</v>
      </c>
      <c r="H393" s="140">
        <v>159.5</v>
      </c>
      <c r="I393" s="141"/>
      <c r="J393" s="141">
        <f>ROUND(I393*H393,2)</f>
        <v>0</v>
      </c>
      <c r="K393" s="142"/>
      <c r="L393" s="27"/>
      <c r="M393" s="143" t="s">
        <v>1</v>
      </c>
      <c r="N393" s="144" t="s">
        <v>38</v>
      </c>
      <c r="O393" s="145">
        <v>0.1096</v>
      </c>
      <c r="P393" s="145">
        <f>O393*H393</f>
        <v>17.481200000000001</v>
      </c>
      <c r="Q393" s="145">
        <v>3.3E-4</v>
      </c>
      <c r="R393" s="145">
        <f>Q393*H393</f>
        <v>5.2639999999999999E-2</v>
      </c>
      <c r="S393" s="145">
        <v>0</v>
      </c>
      <c r="T393" s="146">
        <f>S393*H393</f>
        <v>0</v>
      </c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R393" s="147" t="s">
        <v>204</v>
      </c>
      <c r="AT393" s="147" t="s">
        <v>141</v>
      </c>
      <c r="AU393" s="147" t="s">
        <v>146</v>
      </c>
      <c r="AY393" s="14" t="s">
        <v>139</v>
      </c>
      <c r="BE393" s="148">
        <f>IF(N393="základná",J393,0)</f>
        <v>0</v>
      </c>
      <c r="BF393" s="148">
        <f>IF(N393="znížená",J393,0)</f>
        <v>0</v>
      </c>
      <c r="BG393" s="148">
        <f>IF(N393="zákl. prenesená",J393,0)</f>
        <v>0</v>
      </c>
      <c r="BH393" s="148">
        <f>IF(N393="zníž. prenesená",J393,0)</f>
        <v>0</v>
      </c>
      <c r="BI393" s="148">
        <f>IF(N393="nulová",J393,0)</f>
        <v>0</v>
      </c>
      <c r="BJ393" s="14" t="s">
        <v>146</v>
      </c>
      <c r="BK393" s="148">
        <f>ROUND(I393*H393,2)</f>
        <v>0</v>
      </c>
      <c r="BL393" s="14" t="s">
        <v>204</v>
      </c>
      <c r="BM393" s="147" t="s">
        <v>1092</v>
      </c>
    </row>
    <row r="394" spans="1:65" s="2" customFormat="1" ht="36">
      <c r="A394" s="26"/>
      <c r="B394" s="135"/>
      <c r="C394" s="136" t="s">
        <v>1093</v>
      </c>
      <c r="D394" s="136" t="s">
        <v>141</v>
      </c>
      <c r="E394" s="137" t="s">
        <v>1094</v>
      </c>
      <c r="F394" s="138" t="s">
        <v>1095</v>
      </c>
      <c r="G394" s="139" t="s">
        <v>144</v>
      </c>
      <c r="H394" s="140">
        <v>9.4</v>
      </c>
      <c r="I394" s="141"/>
      <c r="J394" s="141">
        <f>ROUND(I394*H394,2)</f>
        <v>0</v>
      </c>
      <c r="K394" s="142"/>
      <c r="L394" s="27"/>
      <c r="M394" s="143" t="s">
        <v>1</v>
      </c>
      <c r="N394" s="144" t="s">
        <v>38</v>
      </c>
      <c r="O394" s="145">
        <v>7.8E-2</v>
      </c>
      <c r="P394" s="145">
        <f>O394*H394</f>
        <v>0.73319999999999996</v>
      </c>
      <c r="Q394" s="145">
        <v>3.3E-4</v>
      </c>
      <c r="R394" s="145">
        <f>Q394*H394</f>
        <v>3.0999999999999999E-3</v>
      </c>
      <c r="S394" s="145">
        <v>0</v>
      </c>
      <c r="T394" s="146">
        <f>S394*H394</f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47" t="s">
        <v>204</v>
      </c>
      <c r="AT394" s="147" t="s">
        <v>141</v>
      </c>
      <c r="AU394" s="147" t="s">
        <v>146</v>
      </c>
      <c r="AY394" s="14" t="s">
        <v>139</v>
      </c>
      <c r="BE394" s="148">
        <f>IF(N394="základná",J394,0)</f>
        <v>0</v>
      </c>
      <c r="BF394" s="148">
        <f>IF(N394="znížená",J394,0)</f>
        <v>0</v>
      </c>
      <c r="BG394" s="148">
        <f>IF(N394="zákl. prenesená",J394,0)</f>
        <v>0</v>
      </c>
      <c r="BH394" s="148">
        <f>IF(N394="zníž. prenesená",J394,0)</f>
        <v>0</v>
      </c>
      <c r="BI394" s="148">
        <f>IF(N394="nulová",J394,0)</f>
        <v>0</v>
      </c>
      <c r="BJ394" s="14" t="s">
        <v>146</v>
      </c>
      <c r="BK394" s="148">
        <f>ROUND(I394*H394,2)</f>
        <v>0</v>
      </c>
      <c r="BL394" s="14" t="s">
        <v>204</v>
      </c>
      <c r="BM394" s="147" t="s">
        <v>1096</v>
      </c>
    </row>
    <row r="395" spans="1:65" s="12" customFormat="1" ht="22.9" customHeight="1">
      <c r="B395" s="123"/>
      <c r="D395" s="124" t="s">
        <v>71</v>
      </c>
      <c r="E395" s="133" t="s">
        <v>1097</v>
      </c>
      <c r="F395" s="133" t="s">
        <v>1098</v>
      </c>
      <c r="I395" s="214"/>
      <c r="J395" s="134">
        <f>BK395</f>
        <v>0</v>
      </c>
      <c r="L395" s="123"/>
      <c r="M395" s="127"/>
      <c r="N395" s="128"/>
      <c r="O395" s="128"/>
      <c r="P395" s="129">
        <f>SUM(P396:P398)</f>
        <v>76.634</v>
      </c>
      <c r="Q395" s="128"/>
      <c r="R395" s="129">
        <f>SUM(R396:R398)</f>
        <v>0.37479000000000001</v>
      </c>
      <c r="S395" s="128"/>
      <c r="T395" s="130">
        <f>SUM(T396:T398)</f>
        <v>0</v>
      </c>
      <c r="AR395" s="124" t="s">
        <v>146</v>
      </c>
      <c r="AT395" s="131" t="s">
        <v>71</v>
      </c>
      <c r="AU395" s="131" t="s">
        <v>80</v>
      </c>
      <c r="AY395" s="124" t="s">
        <v>139</v>
      </c>
      <c r="BK395" s="132">
        <f>SUM(BK396:BK398)</f>
        <v>0</v>
      </c>
    </row>
    <row r="396" spans="1:65" s="2" customFormat="1" ht="16.5" customHeight="1">
      <c r="A396" s="26"/>
      <c r="B396" s="135"/>
      <c r="C396" s="136" t="s">
        <v>1099</v>
      </c>
      <c r="D396" s="136" t="s">
        <v>141</v>
      </c>
      <c r="E396" s="137" t="s">
        <v>1100</v>
      </c>
      <c r="F396" s="138" t="s">
        <v>1101</v>
      </c>
      <c r="G396" s="139" t="s">
        <v>144</v>
      </c>
      <c r="H396" s="140">
        <v>60</v>
      </c>
      <c r="I396" s="141"/>
      <c r="J396" s="141">
        <f>ROUND(I396*H396,2)</f>
        <v>0</v>
      </c>
      <c r="K396" s="142"/>
      <c r="L396" s="27"/>
      <c r="M396" s="143" t="s">
        <v>1</v>
      </c>
      <c r="N396" s="144" t="s">
        <v>38</v>
      </c>
      <c r="O396" s="145">
        <v>5.8000000000000003E-2</v>
      </c>
      <c r="P396" s="145">
        <f>O396*H396</f>
        <v>3.48</v>
      </c>
      <c r="Q396" s="145">
        <v>0</v>
      </c>
      <c r="R396" s="145">
        <f>Q396*H396</f>
        <v>0</v>
      </c>
      <c r="S396" s="145">
        <v>0</v>
      </c>
      <c r="T396" s="146">
        <f>S396*H396</f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47" t="s">
        <v>204</v>
      </c>
      <c r="AT396" s="147" t="s">
        <v>141</v>
      </c>
      <c r="AU396" s="147" t="s">
        <v>146</v>
      </c>
      <c r="AY396" s="14" t="s">
        <v>139</v>
      </c>
      <c r="BE396" s="148">
        <f>IF(N396="základná",J396,0)</f>
        <v>0</v>
      </c>
      <c r="BF396" s="148">
        <f>IF(N396="znížená",J396,0)</f>
        <v>0</v>
      </c>
      <c r="BG396" s="148">
        <f>IF(N396="zákl. prenesená",J396,0)</f>
        <v>0</v>
      </c>
      <c r="BH396" s="148">
        <f>IF(N396="zníž. prenesená",J396,0)</f>
        <v>0</v>
      </c>
      <c r="BI396" s="148">
        <f>IF(N396="nulová",J396,0)</f>
        <v>0</v>
      </c>
      <c r="BJ396" s="14" t="s">
        <v>146</v>
      </c>
      <c r="BK396" s="148">
        <f>ROUND(I396*H396,2)</f>
        <v>0</v>
      </c>
      <c r="BL396" s="14" t="s">
        <v>204</v>
      </c>
      <c r="BM396" s="147" t="s">
        <v>1102</v>
      </c>
    </row>
    <row r="397" spans="1:65" s="2" customFormat="1" ht="24">
      <c r="A397" s="26"/>
      <c r="B397" s="135"/>
      <c r="C397" s="136" t="s">
        <v>1103</v>
      </c>
      <c r="D397" s="136" t="s">
        <v>141</v>
      </c>
      <c r="E397" s="137" t="s">
        <v>1104</v>
      </c>
      <c r="F397" s="138" t="s">
        <v>1105</v>
      </c>
      <c r="G397" s="139" t="s">
        <v>144</v>
      </c>
      <c r="H397" s="140">
        <v>706</v>
      </c>
      <c r="I397" s="141"/>
      <c r="J397" s="141">
        <f>ROUND(I397*H397,2)</f>
        <v>0</v>
      </c>
      <c r="K397" s="142"/>
      <c r="L397" s="27"/>
      <c r="M397" s="143" t="s">
        <v>1</v>
      </c>
      <c r="N397" s="144" t="s">
        <v>38</v>
      </c>
      <c r="O397" s="145">
        <v>7.3999999999999996E-2</v>
      </c>
      <c r="P397" s="145">
        <f>O397*H397</f>
        <v>52.244</v>
      </c>
      <c r="Q397" s="145">
        <v>3.8999999999999999E-4</v>
      </c>
      <c r="R397" s="145">
        <f>Q397*H397</f>
        <v>0.27533999999999997</v>
      </c>
      <c r="S397" s="145">
        <v>0</v>
      </c>
      <c r="T397" s="146">
        <f>S397*H397</f>
        <v>0</v>
      </c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R397" s="147" t="s">
        <v>204</v>
      </c>
      <c r="AT397" s="147" t="s">
        <v>141</v>
      </c>
      <c r="AU397" s="147" t="s">
        <v>146</v>
      </c>
      <c r="AY397" s="14" t="s">
        <v>139</v>
      </c>
      <c r="BE397" s="148">
        <f>IF(N397="základná",J397,0)</f>
        <v>0</v>
      </c>
      <c r="BF397" s="148">
        <f>IF(N397="znížená",J397,0)</f>
        <v>0</v>
      </c>
      <c r="BG397" s="148">
        <f>IF(N397="zákl. prenesená",J397,0)</f>
        <v>0</v>
      </c>
      <c r="BH397" s="148">
        <f>IF(N397="zníž. prenesená",J397,0)</f>
        <v>0</v>
      </c>
      <c r="BI397" s="148">
        <f>IF(N397="nulová",J397,0)</f>
        <v>0</v>
      </c>
      <c r="BJ397" s="14" t="s">
        <v>146</v>
      </c>
      <c r="BK397" s="148">
        <f>ROUND(I397*H397,2)</f>
        <v>0</v>
      </c>
      <c r="BL397" s="14" t="s">
        <v>204</v>
      </c>
      <c r="BM397" s="147" t="s">
        <v>1106</v>
      </c>
    </row>
    <row r="398" spans="1:65" s="2" customFormat="1" ht="24">
      <c r="A398" s="26"/>
      <c r="B398" s="135"/>
      <c r="C398" s="136" t="s">
        <v>1107</v>
      </c>
      <c r="D398" s="136" t="s">
        <v>141</v>
      </c>
      <c r="E398" s="137" t="s">
        <v>1108</v>
      </c>
      <c r="F398" s="138" t="s">
        <v>1109</v>
      </c>
      <c r="G398" s="139" t="s">
        <v>144</v>
      </c>
      <c r="H398" s="140">
        <v>255</v>
      </c>
      <c r="I398" s="141"/>
      <c r="J398" s="141">
        <f>ROUND(I398*H398,2)</f>
        <v>0</v>
      </c>
      <c r="K398" s="142"/>
      <c r="L398" s="27"/>
      <c r="M398" s="143" t="s">
        <v>1</v>
      </c>
      <c r="N398" s="144" t="s">
        <v>38</v>
      </c>
      <c r="O398" s="145">
        <v>8.2000000000000003E-2</v>
      </c>
      <c r="P398" s="145">
        <f>O398*H398</f>
        <v>20.91</v>
      </c>
      <c r="Q398" s="145">
        <v>3.8999999999999999E-4</v>
      </c>
      <c r="R398" s="145">
        <f>Q398*H398</f>
        <v>9.9449999999999997E-2</v>
      </c>
      <c r="S398" s="145">
        <v>0</v>
      </c>
      <c r="T398" s="146">
        <f>S398*H398</f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47" t="s">
        <v>204</v>
      </c>
      <c r="AT398" s="147" t="s">
        <v>141</v>
      </c>
      <c r="AU398" s="147" t="s">
        <v>146</v>
      </c>
      <c r="AY398" s="14" t="s">
        <v>139</v>
      </c>
      <c r="BE398" s="148">
        <f>IF(N398="základná",J398,0)</f>
        <v>0</v>
      </c>
      <c r="BF398" s="148">
        <f>IF(N398="znížená",J398,0)</f>
        <v>0</v>
      </c>
      <c r="BG398" s="148">
        <f>IF(N398="zákl. prenesená",J398,0)</f>
        <v>0</v>
      </c>
      <c r="BH398" s="148">
        <f>IF(N398="zníž. prenesená",J398,0)</f>
        <v>0</v>
      </c>
      <c r="BI398" s="148">
        <f>IF(N398="nulová",J398,0)</f>
        <v>0</v>
      </c>
      <c r="BJ398" s="14" t="s">
        <v>146</v>
      </c>
      <c r="BK398" s="148">
        <f>ROUND(I398*H398,2)</f>
        <v>0</v>
      </c>
      <c r="BL398" s="14" t="s">
        <v>204</v>
      </c>
      <c r="BM398" s="147" t="s">
        <v>1110</v>
      </c>
    </row>
    <row r="399" spans="1:65" s="12" customFormat="1" ht="22.9" customHeight="1">
      <c r="B399" s="123"/>
      <c r="D399" s="124" t="s">
        <v>71</v>
      </c>
      <c r="E399" s="133" t="s">
        <v>1111</v>
      </c>
      <c r="F399" s="133" t="s">
        <v>1112</v>
      </c>
      <c r="I399" s="214"/>
      <c r="J399" s="134">
        <f>BK399</f>
        <v>0</v>
      </c>
      <c r="L399" s="123"/>
      <c r="M399" s="127"/>
      <c r="N399" s="128"/>
      <c r="O399" s="128"/>
      <c r="P399" s="129">
        <f>SUM(P400:P401)</f>
        <v>8.3020099999999992</v>
      </c>
      <c r="Q399" s="128"/>
      <c r="R399" s="129">
        <f>SUM(R400:R401)</f>
        <v>0</v>
      </c>
      <c r="S399" s="128"/>
      <c r="T399" s="130">
        <f>SUM(T400:T401)</f>
        <v>0</v>
      </c>
      <c r="AR399" s="124" t="s">
        <v>146</v>
      </c>
      <c r="AT399" s="131" t="s">
        <v>71</v>
      </c>
      <c r="AU399" s="131" t="s">
        <v>80</v>
      </c>
      <c r="AY399" s="124" t="s">
        <v>139</v>
      </c>
      <c r="BK399" s="132">
        <f>SUM(BK400:BK401)</f>
        <v>0</v>
      </c>
    </row>
    <row r="400" spans="1:65" s="2" customFormat="1" ht="22.5" customHeight="1">
      <c r="A400" s="26"/>
      <c r="B400" s="135"/>
      <c r="C400" s="136" t="s">
        <v>1113</v>
      </c>
      <c r="D400" s="136" t="s">
        <v>141</v>
      </c>
      <c r="E400" s="137" t="s">
        <v>1114</v>
      </c>
      <c r="F400" s="138" t="s">
        <v>1115</v>
      </c>
      <c r="G400" s="139" t="s">
        <v>278</v>
      </c>
      <c r="H400" s="140">
        <v>1</v>
      </c>
      <c r="I400" s="141"/>
      <c r="J400" s="141">
        <f>ROUND(I400*H400,2)</f>
        <v>0</v>
      </c>
      <c r="K400" s="142"/>
      <c r="L400" s="27"/>
      <c r="M400" s="143" t="s">
        <v>1</v>
      </c>
      <c r="N400" s="144" t="s">
        <v>38</v>
      </c>
      <c r="O400" s="145">
        <v>8.3020099999999992</v>
      </c>
      <c r="P400" s="145">
        <f>O400*H400</f>
        <v>8.3020099999999992</v>
      </c>
      <c r="Q400" s="145">
        <v>0</v>
      </c>
      <c r="R400" s="145">
        <f>Q400*H400</f>
        <v>0</v>
      </c>
      <c r="S400" s="145">
        <v>0</v>
      </c>
      <c r="T400" s="146">
        <f>S400*H400</f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47" t="s">
        <v>204</v>
      </c>
      <c r="AT400" s="147" t="s">
        <v>141</v>
      </c>
      <c r="AU400" s="147" t="s">
        <v>146</v>
      </c>
      <c r="AY400" s="14" t="s">
        <v>139</v>
      </c>
      <c r="BE400" s="148">
        <f>IF(N400="základná",J400,0)</f>
        <v>0</v>
      </c>
      <c r="BF400" s="148">
        <f>IF(N400="znížená",J400,0)</f>
        <v>0</v>
      </c>
      <c r="BG400" s="148">
        <f>IF(N400="zákl. prenesená",J400,0)</f>
        <v>0</v>
      </c>
      <c r="BH400" s="148">
        <f>IF(N400="zníž. prenesená",J400,0)</f>
        <v>0</v>
      </c>
      <c r="BI400" s="148">
        <f>IF(N400="nulová",J400,0)</f>
        <v>0</v>
      </c>
      <c r="BJ400" s="14" t="s">
        <v>146</v>
      </c>
      <c r="BK400" s="148">
        <f>ROUND(I400*H400,2)</f>
        <v>0</v>
      </c>
      <c r="BL400" s="14" t="s">
        <v>204</v>
      </c>
      <c r="BM400" s="147" t="s">
        <v>1116</v>
      </c>
    </row>
    <row r="401" spans="1:65" s="2" customFormat="1" ht="22.5" customHeight="1">
      <c r="A401" s="26"/>
      <c r="B401" s="135"/>
      <c r="C401" s="136" t="s">
        <v>1117</v>
      </c>
      <c r="D401" s="136" t="s">
        <v>141</v>
      </c>
      <c r="E401" s="137" t="s">
        <v>1118</v>
      </c>
      <c r="F401" s="138" t="s">
        <v>1119</v>
      </c>
      <c r="G401" s="139" t="s">
        <v>669</v>
      </c>
      <c r="H401" s="140">
        <v>34.5</v>
      </c>
      <c r="I401" s="141"/>
      <c r="J401" s="141">
        <f>ROUND(I401*H401,2)</f>
        <v>0</v>
      </c>
      <c r="K401" s="142"/>
      <c r="L401" s="27"/>
      <c r="M401" s="143" t="s">
        <v>1</v>
      </c>
      <c r="N401" s="144" t="s">
        <v>38</v>
      </c>
      <c r="O401" s="145">
        <v>0</v>
      </c>
      <c r="P401" s="145">
        <f>O401*H401</f>
        <v>0</v>
      </c>
      <c r="Q401" s="145">
        <v>0</v>
      </c>
      <c r="R401" s="145">
        <f>Q401*H401</f>
        <v>0</v>
      </c>
      <c r="S401" s="145">
        <v>0</v>
      </c>
      <c r="T401" s="146">
        <f>S401*H401</f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47" t="s">
        <v>204</v>
      </c>
      <c r="AT401" s="147" t="s">
        <v>141</v>
      </c>
      <c r="AU401" s="147" t="s">
        <v>146</v>
      </c>
      <c r="AY401" s="14" t="s">
        <v>139</v>
      </c>
      <c r="BE401" s="148">
        <f>IF(N401="základná",J401,0)</f>
        <v>0</v>
      </c>
      <c r="BF401" s="148">
        <f>IF(N401="znížená",J401,0)</f>
        <v>0</v>
      </c>
      <c r="BG401" s="148">
        <f>IF(N401="zákl. prenesená",J401,0)</f>
        <v>0</v>
      </c>
      <c r="BH401" s="148">
        <f>IF(N401="zníž. prenesená",J401,0)</f>
        <v>0</v>
      </c>
      <c r="BI401" s="148">
        <f>IF(N401="nulová",J401,0)</f>
        <v>0</v>
      </c>
      <c r="BJ401" s="14" t="s">
        <v>146</v>
      </c>
      <c r="BK401" s="148">
        <f>ROUND(I401*H401,2)</f>
        <v>0</v>
      </c>
      <c r="BL401" s="14" t="s">
        <v>204</v>
      </c>
      <c r="BM401" s="147" t="s">
        <v>1120</v>
      </c>
    </row>
    <row r="402" spans="1:65" s="12" customFormat="1" ht="25.9" customHeight="1">
      <c r="B402" s="123"/>
      <c r="D402" s="124" t="s">
        <v>71</v>
      </c>
      <c r="E402" s="125" t="s">
        <v>1121</v>
      </c>
      <c r="F402" s="125" t="s">
        <v>1122</v>
      </c>
      <c r="I402" s="214"/>
      <c r="J402" s="126">
        <f>BK402</f>
        <v>0</v>
      </c>
      <c r="L402" s="123"/>
      <c r="M402" s="127"/>
      <c r="N402" s="128"/>
      <c r="O402" s="128"/>
      <c r="P402" s="129">
        <f>P403</f>
        <v>169.6</v>
      </c>
      <c r="Q402" s="128"/>
      <c r="R402" s="129">
        <f>R403</f>
        <v>0</v>
      </c>
      <c r="S402" s="128"/>
      <c r="T402" s="130">
        <f>T403</f>
        <v>0</v>
      </c>
      <c r="AR402" s="124" t="s">
        <v>145</v>
      </c>
      <c r="AT402" s="131" t="s">
        <v>71</v>
      </c>
      <c r="AU402" s="131" t="s">
        <v>72</v>
      </c>
      <c r="AY402" s="124" t="s">
        <v>139</v>
      </c>
      <c r="BK402" s="132">
        <f>BK403</f>
        <v>0</v>
      </c>
    </row>
    <row r="403" spans="1:65" s="2" customFormat="1" ht="36">
      <c r="A403" s="26"/>
      <c r="B403" s="135"/>
      <c r="C403" s="136" t="s">
        <v>1123</v>
      </c>
      <c r="D403" s="136" t="s">
        <v>141</v>
      </c>
      <c r="E403" s="137" t="s">
        <v>1124</v>
      </c>
      <c r="F403" s="138" t="s">
        <v>1125</v>
      </c>
      <c r="G403" s="139" t="s">
        <v>1126</v>
      </c>
      <c r="H403" s="140">
        <v>160</v>
      </c>
      <c r="I403" s="141"/>
      <c r="J403" s="141">
        <f>ROUND(I403*H403,2)</f>
        <v>0</v>
      </c>
      <c r="K403" s="142"/>
      <c r="L403" s="27"/>
      <c r="M403" s="159" t="s">
        <v>1</v>
      </c>
      <c r="N403" s="160" t="s">
        <v>38</v>
      </c>
      <c r="O403" s="161">
        <v>1.06</v>
      </c>
      <c r="P403" s="161">
        <f>O403*H403</f>
        <v>169.6</v>
      </c>
      <c r="Q403" s="161">
        <v>0</v>
      </c>
      <c r="R403" s="161">
        <f>Q403*H403</f>
        <v>0</v>
      </c>
      <c r="S403" s="161">
        <v>0</v>
      </c>
      <c r="T403" s="162">
        <f>S403*H403</f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47" t="s">
        <v>1127</v>
      </c>
      <c r="AT403" s="147" t="s">
        <v>141</v>
      </c>
      <c r="AU403" s="147" t="s">
        <v>80</v>
      </c>
      <c r="AY403" s="14" t="s">
        <v>139</v>
      </c>
      <c r="BE403" s="148">
        <f>IF(N403="základná",J403,0)</f>
        <v>0</v>
      </c>
      <c r="BF403" s="148">
        <f>IF(N403="znížená",J403,0)</f>
        <v>0</v>
      </c>
      <c r="BG403" s="148">
        <f>IF(N403="zákl. prenesená",J403,0)</f>
        <v>0</v>
      </c>
      <c r="BH403" s="148">
        <f>IF(N403="zníž. prenesená",J403,0)</f>
        <v>0</v>
      </c>
      <c r="BI403" s="148">
        <f>IF(N403="nulová",J403,0)</f>
        <v>0</v>
      </c>
      <c r="BJ403" s="14" t="s">
        <v>146</v>
      </c>
      <c r="BK403" s="148">
        <f>ROUND(I403*H403,2)</f>
        <v>0</v>
      </c>
      <c r="BL403" s="14" t="s">
        <v>1127</v>
      </c>
      <c r="BM403" s="147" t="s">
        <v>1128</v>
      </c>
    </row>
    <row r="404" spans="1:65" s="2" customFormat="1" ht="6.95" customHeight="1">
      <c r="A404" s="26"/>
      <c r="B404" s="41"/>
      <c r="C404" s="42"/>
      <c r="D404" s="42"/>
      <c r="E404" s="42"/>
      <c r="F404" s="42"/>
      <c r="G404" s="42"/>
      <c r="H404" s="42"/>
      <c r="I404" s="42"/>
      <c r="J404" s="42"/>
      <c r="K404" s="42"/>
      <c r="L404" s="27"/>
      <c r="M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</row>
  </sheetData>
  <autoFilter ref="C141:K403" xr:uid="{00000000-0009-0000-0000-000002000000}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71"/>
  <sheetViews>
    <sheetView showGridLines="0" topLeftCell="A126" workbookViewId="0">
      <selection activeCell="I132" sqref="I13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244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91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3.25" customHeight="1">
      <c r="B7" s="17"/>
      <c r="E7" s="251" t="str">
        <f>Rekapitulácia!B1</f>
        <v>Zmena dokončených stavieb s. č. 756 a s. č. 795 na rozšírenie kapacít MŠ, ZŠ a MŠ Nová Ľubovňa</v>
      </c>
      <c r="F7" s="252"/>
      <c r="G7" s="252"/>
      <c r="H7" s="252"/>
      <c r="L7" s="17"/>
    </row>
    <row r="8" spans="1:46" s="2" customFormat="1" ht="12" customHeight="1">
      <c r="A8" s="26"/>
      <c r="B8" s="27"/>
      <c r="C8" s="26"/>
      <c r="D8" s="23" t="s">
        <v>92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15" t="s">
        <v>1581</v>
      </c>
      <c r="F9" s="250"/>
      <c r="G9" s="250"/>
      <c r="H9" s="25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tr">
        <f>'001 - Stavebná časť'!F12</f>
        <v>Parcela č. 238/1, 240, 241, k.ú. Nová Ľubovňa</v>
      </c>
      <c r="G12" s="26"/>
      <c r="H12" s="26"/>
      <c r="I12" s="23" t="s">
        <v>19</v>
      </c>
      <c r="J12" s="49" t="str">
        <f>Rekapitulácia!F6</f>
        <v>vyplní uchádzač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Rekapitulácia!B5</f>
        <v>Obec Nová Ľubovňa, Nová ľubovňa č.102, 065 11 Nová Ľubovňa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37" t="str">
        <f>Rekapitulácia!B8</f>
        <v>vyplní uchádzač</v>
      </c>
      <c r="F18" s="237"/>
      <c r="G18" s="237"/>
      <c r="H18" s="237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Rekapitulácia!B6</f>
        <v>STAVARCH,s.r.o., 17.novembra 1363/9, 064 01 Stará Ľubovňa</v>
      </c>
      <c r="F21" s="26"/>
      <c r="G21" s="26"/>
      <c r="H21" s="26"/>
      <c r="I21" s="23" t="s">
        <v>24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24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240" t="s">
        <v>1</v>
      </c>
      <c r="F27" s="240"/>
      <c r="G27" s="240"/>
      <c r="H27" s="24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ROUND(J129,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ROUND((SUM(BE129:BE270)),  2)</f>
        <v>0</v>
      </c>
      <c r="G33" s="26"/>
      <c r="H33" s="26"/>
      <c r="I33" s="95">
        <v>0.2</v>
      </c>
      <c r="J33" s="94">
        <f>ROUND(((SUM(BE129:BE270))*I33),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ROUND((SUM(BF129:BF270)),  2)</f>
        <v>0</v>
      </c>
      <c r="G34" s="26"/>
      <c r="H34" s="26"/>
      <c r="I34" s="95">
        <v>0.2</v>
      </c>
      <c r="J34" s="94">
        <f>ROUND(((SUM(BF129:BF270))*I34),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ROUND((SUM(BG129:BG270)),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ROUND((SUM(BH129:BH270)),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ROUND((SUM(BI129:BI270)),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94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customHeight="1">
      <c r="A85" s="26"/>
      <c r="B85" s="27"/>
      <c r="C85" s="26"/>
      <c r="D85" s="26"/>
      <c r="E85" s="251" t="str">
        <f>E7</f>
        <v>Zmena dokončených stavieb s. č. 756 a s. č. 795 na rozšírenie kapacít MŠ, ZŠ a MŠ Nová Ľubovňa</v>
      </c>
      <c r="F85" s="252"/>
      <c r="G85" s="252"/>
      <c r="H85" s="25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92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15" t="str">
        <f>E9</f>
        <v>002 - Zdravotechnika</v>
      </c>
      <c r="F87" s="250"/>
      <c r="G87" s="250"/>
      <c r="H87" s="25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Parcela č. 238/1, 240, 241, k.ú. Nová Ľubovňa</v>
      </c>
      <c r="G89" s="26"/>
      <c r="H89" s="26"/>
      <c r="I89" s="23" t="s">
        <v>19</v>
      </c>
      <c r="J89" s="49" t="str">
        <f>IF(J12="","",J12)</f>
        <v>vyplní uchádzač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54.4" customHeight="1">
      <c r="A91" s="26"/>
      <c r="B91" s="27"/>
      <c r="C91" s="23" t="s">
        <v>21</v>
      </c>
      <c r="D91" s="26"/>
      <c r="E91" s="26"/>
      <c r="F91" s="21" t="str">
        <f>E15</f>
        <v>Obec Nová Ľubovňa, Nová ľubovňa č.102, 065 11 Nová Ľubovňa</v>
      </c>
      <c r="G91" s="26"/>
      <c r="H91" s="26"/>
      <c r="I91" s="23" t="s">
        <v>27</v>
      </c>
      <c r="J91" s="24" t="str">
        <f>E21</f>
        <v>STAVARCH,s.r.o., 17.novembra 1363/9, 064 01 Stará Ľubovňa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vyplní uchádzač</v>
      </c>
      <c r="G92" s="26"/>
      <c r="H92" s="26"/>
      <c r="I92" s="23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95</v>
      </c>
      <c r="D94" s="96"/>
      <c r="E94" s="96"/>
      <c r="F94" s="96"/>
      <c r="G94" s="96"/>
      <c r="H94" s="96"/>
      <c r="I94" s="96"/>
      <c r="J94" s="105" t="s">
        <v>96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97</v>
      </c>
      <c r="D96" s="26"/>
      <c r="E96" s="26"/>
      <c r="F96" s="26"/>
      <c r="G96" s="26"/>
      <c r="H96" s="26"/>
      <c r="I96" s="26"/>
      <c r="J96" s="65">
        <f>J129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98</v>
      </c>
    </row>
    <row r="97" spans="1:31" s="9" customFormat="1" ht="24.95" customHeight="1">
      <c r="B97" s="107"/>
      <c r="D97" s="108" t="s">
        <v>99</v>
      </c>
      <c r="E97" s="109"/>
      <c r="F97" s="109"/>
      <c r="G97" s="109"/>
      <c r="H97" s="109"/>
      <c r="I97" s="109"/>
      <c r="J97" s="110">
        <f>J130</f>
        <v>0</v>
      </c>
      <c r="L97" s="107"/>
    </row>
    <row r="98" spans="1:31" s="10" customFormat="1" ht="19.899999999999999" customHeight="1">
      <c r="B98" s="111"/>
      <c r="D98" s="112" t="s">
        <v>100</v>
      </c>
      <c r="E98" s="113"/>
      <c r="F98" s="113"/>
      <c r="G98" s="113"/>
      <c r="H98" s="113"/>
      <c r="I98" s="113"/>
      <c r="J98" s="114">
        <f>J131</f>
        <v>0</v>
      </c>
      <c r="L98" s="111"/>
    </row>
    <row r="99" spans="1:31" s="10" customFormat="1" ht="19.899999999999999" customHeight="1">
      <c r="B99" s="111"/>
      <c r="D99" s="112" t="s">
        <v>103</v>
      </c>
      <c r="E99" s="113"/>
      <c r="F99" s="113"/>
      <c r="G99" s="113"/>
      <c r="H99" s="113"/>
      <c r="I99" s="113"/>
      <c r="J99" s="114">
        <f>J139</f>
        <v>0</v>
      </c>
      <c r="L99" s="111"/>
    </row>
    <row r="100" spans="1:31" s="10" customFormat="1" ht="19.899999999999999" customHeight="1">
      <c r="B100" s="111"/>
      <c r="D100" s="112" t="s">
        <v>1582</v>
      </c>
      <c r="E100" s="113"/>
      <c r="F100" s="113"/>
      <c r="G100" s="113"/>
      <c r="H100" s="113"/>
      <c r="I100" s="113"/>
      <c r="J100" s="114">
        <f>J143</f>
        <v>0</v>
      </c>
      <c r="L100" s="111"/>
    </row>
    <row r="101" spans="1:31" s="10" customFormat="1" ht="19.899999999999999" customHeight="1">
      <c r="B101" s="111"/>
      <c r="D101" s="112" t="s">
        <v>107</v>
      </c>
      <c r="E101" s="113"/>
      <c r="F101" s="113"/>
      <c r="G101" s="113"/>
      <c r="H101" s="113"/>
      <c r="I101" s="113"/>
      <c r="J101" s="114">
        <f>J157</f>
        <v>0</v>
      </c>
      <c r="L101" s="111"/>
    </row>
    <row r="102" spans="1:31" s="9" customFormat="1" ht="24.95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J159</f>
        <v>0</v>
      </c>
      <c r="L102" s="107"/>
    </row>
    <row r="103" spans="1:31" s="10" customFormat="1" ht="19.899999999999999" customHeight="1">
      <c r="B103" s="111"/>
      <c r="D103" s="112" t="s">
        <v>110</v>
      </c>
      <c r="E103" s="113"/>
      <c r="F103" s="113"/>
      <c r="G103" s="113"/>
      <c r="H103" s="113"/>
      <c r="I103" s="113"/>
      <c r="J103" s="114">
        <f>J160</f>
        <v>0</v>
      </c>
      <c r="L103" s="111"/>
    </row>
    <row r="104" spans="1:31" s="10" customFormat="1" ht="19.899999999999999" customHeight="1">
      <c r="B104" s="111"/>
      <c r="D104" s="112" t="s">
        <v>1583</v>
      </c>
      <c r="E104" s="113"/>
      <c r="F104" s="113"/>
      <c r="G104" s="113"/>
      <c r="H104" s="113"/>
      <c r="I104" s="113"/>
      <c r="J104" s="114">
        <f>J165</f>
        <v>0</v>
      </c>
      <c r="L104" s="111"/>
    </row>
    <row r="105" spans="1:31" s="10" customFormat="1" ht="19.899999999999999" customHeight="1">
      <c r="B105" s="111"/>
      <c r="D105" s="112" t="s">
        <v>1584</v>
      </c>
      <c r="E105" s="113"/>
      <c r="F105" s="113"/>
      <c r="G105" s="113"/>
      <c r="H105" s="113"/>
      <c r="I105" s="113"/>
      <c r="J105" s="114">
        <f>J189</f>
        <v>0</v>
      </c>
      <c r="L105" s="111"/>
    </row>
    <row r="106" spans="1:31" s="10" customFormat="1" ht="19.899999999999999" customHeight="1">
      <c r="B106" s="111"/>
      <c r="D106" s="112" t="s">
        <v>1585</v>
      </c>
      <c r="E106" s="113"/>
      <c r="F106" s="113"/>
      <c r="G106" s="113"/>
      <c r="H106" s="113"/>
      <c r="I106" s="113"/>
      <c r="J106" s="114">
        <f>J228</f>
        <v>0</v>
      </c>
      <c r="L106" s="111"/>
    </row>
    <row r="107" spans="1:31" s="9" customFormat="1" ht="24.95" customHeight="1">
      <c r="B107" s="107"/>
      <c r="D107" s="108" t="s">
        <v>1132</v>
      </c>
      <c r="E107" s="109"/>
      <c r="F107" s="109"/>
      <c r="G107" s="109"/>
      <c r="H107" s="109"/>
      <c r="I107" s="109"/>
      <c r="J107" s="110">
        <f>J265</f>
        <v>0</v>
      </c>
      <c r="L107" s="107"/>
    </row>
    <row r="108" spans="1:31" s="10" customFormat="1" ht="19.899999999999999" customHeight="1">
      <c r="B108" s="111"/>
      <c r="D108" s="112" t="s">
        <v>1133</v>
      </c>
      <c r="E108" s="113"/>
      <c r="F108" s="113"/>
      <c r="G108" s="113"/>
      <c r="H108" s="113"/>
      <c r="I108" s="113"/>
      <c r="J108" s="114">
        <f>J266</f>
        <v>0</v>
      </c>
      <c r="L108" s="111"/>
    </row>
    <row r="109" spans="1:31" s="10" customFormat="1" ht="19.899999999999999" customHeight="1">
      <c r="B109" s="111"/>
      <c r="D109" s="112" t="s">
        <v>1138</v>
      </c>
      <c r="E109" s="113"/>
      <c r="F109" s="113"/>
      <c r="G109" s="113"/>
      <c r="H109" s="113"/>
      <c r="I109" s="113"/>
      <c r="J109" s="114">
        <f>J268</f>
        <v>0</v>
      </c>
      <c r="L109" s="111"/>
    </row>
    <row r="110" spans="1:31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125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13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3.25" customHeight="1">
      <c r="A119" s="26"/>
      <c r="B119" s="27"/>
      <c r="C119" s="26"/>
      <c r="D119" s="26"/>
      <c r="E119" s="251" t="str">
        <f>E7</f>
        <v>Zmena dokončených stavieb s. č. 756 a s. č. 795 na rozšírenie kapacít MŠ, ZŠ a MŠ Nová Ľubovňa</v>
      </c>
      <c r="F119" s="252"/>
      <c r="G119" s="252"/>
      <c r="H119" s="252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92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>
      <c r="A121" s="26"/>
      <c r="B121" s="27"/>
      <c r="C121" s="26"/>
      <c r="D121" s="26"/>
      <c r="E121" s="215" t="str">
        <f>E9</f>
        <v>002 - Zdravotechnika</v>
      </c>
      <c r="F121" s="250"/>
      <c r="G121" s="250"/>
      <c r="H121" s="250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17</v>
      </c>
      <c r="D123" s="26"/>
      <c r="E123" s="26"/>
      <c r="F123" s="21" t="str">
        <f>F12</f>
        <v>Parcela č. 238/1, 240, 241, k.ú. Nová Ľubovňa</v>
      </c>
      <c r="G123" s="26"/>
      <c r="H123" s="26"/>
      <c r="I123" s="23" t="s">
        <v>19</v>
      </c>
      <c r="J123" s="49" t="str">
        <f>IF(J12="","",J12)</f>
        <v>vyplní uchádzač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54.4" customHeight="1">
      <c r="A125" s="26"/>
      <c r="B125" s="27"/>
      <c r="C125" s="23" t="s">
        <v>21</v>
      </c>
      <c r="D125" s="26"/>
      <c r="E125" s="26"/>
      <c r="F125" s="21" t="str">
        <f>E15</f>
        <v>Obec Nová Ľubovňa, Nová ľubovňa č.102, 065 11 Nová Ľubovňa</v>
      </c>
      <c r="G125" s="26"/>
      <c r="H125" s="26"/>
      <c r="I125" s="23" t="s">
        <v>27</v>
      </c>
      <c r="J125" s="24" t="str">
        <f>E21</f>
        <v>STAVARCH,s.r.o., 17.novembra 1363/9, 064 01 Stará Ľubovňa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25</v>
      </c>
      <c r="D126" s="26"/>
      <c r="E126" s="26"/>
      <c r="F126" s="21" t="str">
        <f>IF(E18="","",E18)</f>
        <v>vyplní uchádzač</v>
      </c>
      <c r="G126" s="26"/>
      <c r="H126" s="26"/>
      <c r="I126" s="23" t="s">
        <v>30</v>
      </c>
      <c r="J126" s="24" t="str">
        <f>E24</f>
        <v xml:space="preserve"> 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>
      <c r="A128" s="115"/>
      <c r="B128" s="116"/>
      <c r="C128" s="212" t="s">
        <v>126</v>
      </c>
      <c r="D128" s="212" t="s">
        <v>57</v>
      </c>
      <c r="E128" s="212" t="s">
        <v>53</v>
      </c>
      <c r="F128" s="212" t="s">
        <v>54</v>
      </c>
      <c r="G128" s="212" t="s">
        <v>127</v>
      </c>
      <c r="H128" s="212" t="s">
        <v>128</v>
      </c>
      <c r="I128" s="212" t="s">
        <v>129</v>
      </c>
      <c r="J128" s="212" t="s">
        <v>96</v>
      </c>
      <c r="K128" s="117" t="s">
        <v>130</v>
      </c>
      <c r="L128" s="118"/>
      <c r="M128" s="56" t="s">
        <v>1</v>
      </c>
      <c r="N128" s="57" t="s">
        <v>36</v>
      </c>
      <c r="O128" s="57" t="s">
        <v>131</v>
      </c>
      <c r="P128" s="57" t="s">
        <v>132</v>
      </c>
      <c r="Q128" s="57" t="s">
        <v>133</v>
      </c>
      <c r="R128" s="57" t="s">
        <v>134</v>
      </c>
      <c r="S128" s="57" t="s">
        <v>135</v>
      </c>
      <c r="T128" s="58" t="s">
        <v>136</v>
      </c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</row>
    <row r="129" spans="1:65" s="2" customFormat="1" ht="22.9" customHeight="1">
      <c r="A129" s="26"/>
      <c r="B129" s="27"/>
      <c r="C129" s="63" t="s">
        <v>97</v>
      </c>
      <c r="D129" s="26"/>
      <c r="E129" s="26"/>
      <c r="F129" s="26"/>
      <c r="G129" s="26"/>
      <c r="H129" s="26"/>
      <c r="I129" s="26"/>
      <c r="J129" s="119">
        <f>BK129</f>
        <v>0</v>
      </c>
      <c r="K129" s="26"/>
      <c r="L129" s="27"/>
      <c r="M129" s="59"/>
      <c r="N129" s="50"/>
      <c r="O129" s="60"/>
      <c r="P129" s="120">
        <f>P130+P159+P265</f>
        <v>472.15591000000001</v>
      </c>
      <c r="Q129" s="60"/>
      <c r="R129" s="120">
        <f>R130+R159+R265</f>
        <v>23.280819999999999</v>
      </c>
      <c r="S129" s="60"/>
      <c r="T129" s="121">
        <f>T130+T159+T265</f>
        <v>0.20888000000000001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4" t="s">
        <v>71</v>
      </c>
      <c r="AU129" s="14" t="s">
        <v>98</v>
      </c>
      <c r="BK129" s="122">
        <f>BK130+BK159+BK265</f>
        <v>0</v>
      </c>
    </row>
    <row r="130" spans="1:65" s="12" customFormat="1" ht="25.9" customHeight="1">
      <c r="B130" s="123"/>
      <c r="D130" s="124" t="s">
        <v>71</v>
      </c>
      <c r="E130" s="125" t="s">
        <v>137</v>
      </c>
      <c r="F130" s="125" t="s">
        <v>138</v>
      </c>
      <c r="J130" s="126">
        <f>BK130</f>
        <v>0</v>
      </c>
      <c r="L130" s="123"/>
      <c r="M130" s="127"/>
      <c r="N130" s="128"/>
      <c r="O130" s="128"/>
      <c r="P130" s="129">
        <f>P131+P139+P143+P157</f>
        <v>178.12213</v>
      </c>
      <c r="Q130" s="128"/>
      <c r="R130" s="129">
        <f>R131+R139+R143+R157</f>
        <v>21.097439999999999</v>
      </c>
      <c r="S130" s="128"/>
      <c r="T130" s="130">
        <f>T131+T139+T143+T157</f>
        <v>0</v>
      </c>
      <c r="AR130" s="124" t="s">
        <v>80</v>
      </c>
      <c r="AT130" s="131" t="s">
        <v>71</v>
      </c>
      <c r="AU130" s="131" t="s">
        <v>72</v>
      </c>
      <c r="AY130" s="124" t="s">
        <v>139</v>
      </c>
      <c r="BK130" s="132">
        <f>BK131+BK139+BK143+BK157</f>
        <v>0</v>
      </c>
    </row>
    <row r="131" spans="1:65" s="12" customFormat="1" ht="22.9" customHeight="1">
      <c r="B131" s="123"/>
      <c r="D131" s="124" t="s">
        <v>71</v>
      </c>
      <c r="E131" s="133" t="s">
        <v>80</v>
      </c>
      <c r="F131" s="133" t="s">
        <v>140</v>
      </c>
      <c r="J131" s="134">
        <f>BK131</f>
        <v>0</v>
      </c>
      <c r="L131" s="123"/>
      <c r="M131" s="127"/>
      <c r="N131" s="128"/>
      <c r="O131" s="128"/>
      <c r="P131" s="129">
        <f>SUM(P132:P138)</f>
        <v>136.34425999999999</v>
      </c>
      <c r="Q131" s="128"/>
      <c r="R131" s="129">
        <f>SUM(R132:R138)</f>
        <v>20.9</v>
      </c>
      <c r="S131" s="128"/>
      <c r="T131" s="130">
        <f>SUM(T132:T138)</f>
        <v>0</v>
      </c>
      <c r="AR131" s="124" t="s">
        <v>80</v>
      </c>
      <c r="AT131" s="131" t="s">
        <v>71</v>
      </c>
      <c r="AU131" s="131" t="s">
        <v>80</v>
      </c>
      <c r="AY131" s="124" t="s">
        <v>139</v>
      </c>
      <c r="BK131" s="132">
        <f>SUM(BK132:BK138)</f>
        <v>0</v>
      </c>
    </row>
    <row r="132" spans="1:65" s="2" customFormat="1" ht="16.5" customHeight="1">
      <c r="A132" s="26"/>
      <c r="B132" s="135"/>
      <c r="C132" s="136" t="s">
        <v>80</v>
      </c>
      <c r="D132" s="136" t="s">
        <v>141</v>
      </c>
      <c r="E132" s="137" t="s">
        <v>1586</v>
      </c>
      <c r="F132" s="138" t="s">
        <v>1587</v>
      </c>
      <c r="G132" s="139" t="s">
        <v>158</v>
      </c>
      <c r="H132" s="140">
        <v>7.9</v>
      </c>
      <c r="I132" s="141"/>
      <c r="J132" s="141">
        <f t="shared" ref="J132:J138" si="0">ROUND(I132*H132,2)</f>
        <v>0</v>
      </c>
      <c r="K132" s="142"/>
      <c r="L132" s="27"/>
      <c r="M132" s="143" t="s">
        <v>1</v>
      </c>
      <c r="N132" s="144" t="s">
        <v>38</v>
      </c>
      <c r="O132" s="145">
        <v>0.83799999999999997</v>
      </c>
      <c r="P132" s="145">
        <f t="shared" ref="P132:P138" si="1">O132*H132</f>
        <v>6.6201999999999996</v>
      </c>
      <c r="Q132" s="145">
        <v>0</v>
      </c>
      <c r="R132" s="145">
        <f t="shared" ref="R132:R138" si="2">Q132*H132</f>
        <v>0</v>
      </c>
      <c r="S132" s="145">
        <v>0</v>
      </c>
      <c r="T132" s="146">
        <f t="shared" ref="T132:T138" si="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7" t="s">
        <v>145</v>
      </c>
      <c r="AT132" s="147" t="s">
        <v>141</v>
      </c>
      <c r="AU132" s="147" t="s">
        <v>146</v>
      </c>
      <c r="AY132" s="14" t="s">
        <v>139</v>
      </c>
      <c r="BE132" s="148">
        <f t="shared" ref="BE132:BE138" si="4">IF(N132="základná",J132,0)</f>
        <v>0</v>
      </c>
      <c r="BF132" s="148">
        <f t="shared" ref="BF132:BF138" si="5">IF(N132="znížená",J132,0)</f>
        <v>0</v>
      </c>
      <c r="BG132" s="148">
        <f t="shared" ref="BG132:BG138" si="6">IF(N132="zákl. prenesená",J132,0)</f>
        <v>0</v>
      </c>
      <c r="BH132" s="148">
        <f t="shared" ref="BH132:BH138" si="7">IF(N132="zníž. prenesená",J132,0)</f>
        <v>0</v>
      </c>
      <c r="BI132" s="148">
        <f t="shared" ref="BI132:BI138" si="8">IF(N132="nulová",J132,0)</f>
        <v>0</v>
      </c>
      <c r="BJ132" s="14" t="s">
        <v>146</v>
      </c>
      <c r="BK132" s="148">
        <f t="shared" ref="BK132:BK138" si="9">ROUND(I132*H132,2)</f>
        <v>0</v>
      </c>
      <c r="BL132" s="14" t="s">
        <v>145</v>
      </c>
      <c r="BM132" s="147" t="s">
        <v>1588</v>
      </c>
    </row>
    <row r="133" spans="1:65" s="2" customFormat="1" ht="24">
      <c r="A133" s="26"/>
      <c r="B133" s="135"/>
      <c r="C133" s="136" t="s">
        <v>146</v>
      </c>
      <c r="D133" s="136" t="s">
        <v>141</v>
      </c>
      <c r="E133" s="137" t="s">
        <v>1589</v>
      </c>
      <c r="F133" s="138" t="s">
        <v>1590</v>
      </c>
      <c r="G133" s="139" t="s">
        <v>158</v>
      </c>
      <c r="H133" s="140">
        <v>7.9</v>
      </c>
      <c r="I133" s="141"/>
      <c r="J133" s="141">
        <f t="shared" si="0"/>
        <v>0</v>
      </c>
      <c r="K133" s="142"/>
      <c r="L133" s="27"/>
      <c r="M133" s="143" t="s">
        <v>1</v>
      </c>
      <c r="N133" s="144" t="s">
        <v>38</v>
      </c>
      <c r="O133" s="145">
        <v>4.2000000000000003E-2</v>
      </c>
      <c r="P133" s="145">
        <f t="shared" si="1"/>
        <v>0.33179999999999998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7" t="s">
        <v>145</v>
      </c>
      <c r="AT133" s="147" t="s">
        <v>141</v>
      </c>
      <c r="AU133" s="147" t="s">
        <v>146</v>
      </c>
      <c r="AY133" s="14" t="s">
        <v>139</v>
      </c>
      <c r="BE133" s="148">
        <f t="shared" si="4"/>
        <v>0</v>
      </c>
      <c r="BF133" s="148">
        <f t="shared" si="5"/>
        <v>0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4" t="s">
        <v>146</v>
      </c>
      <c r="BK133" s="148">
        <f t="shared" si="9"/>
        <v>0</v>
      </c>
      <c r="BL133" s="14" t="s">
        <v>145</v>
      </c>
      <c r="BM133" s="147" t="s">
        <v>1591</v>
      </c>
    </row>
    <row r="134" spans="1:65" s="2" customFormat="1" ht="16.5" customHeight="1">
      <c r="A134" s="26"/>
      <c r="B134" s="135"/>
      <c r="C134" s="136" t="s">
        <v>151</v>
      </c>
      <c r="D134" s="136" t="s">
        <v>141</v>
      </c>
      <c r="E134" s="137" t="s">
        <v>1592</v>
      </c>
      <c r="F134" s="138" t="s">
        <v>1593</v>
      </c>
      <c r="G134" s="139" t="s">
        <v>158</v>
      </c>
      <c r="H134" s="140">
        <v>31</v>
      </c>
      <c r="I134" s="141"/>
      <c r="J134" s="141">
        <f t="shared" si="0"/>
        <v>0</v>
      </c>
      <c r="K134" s="142"/>
      <c r="L134" s="27"/>
      <c r="M134" s="143" t="s">
        <v>1</v>
      </c>
      <c r="N134" s="144" t="s">
        <v>38</v>
      </c>
      <c r="O134" s="145">
        <v>2.5139999999999998</v>
      </c>
      <c r="P134" s="145">
        <f t="shared" si="1"/>
        <v>77.933999999999997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7" t="s">
        <v>145</v>
      </c>
      <c r="AT134" s="147" t="s">
        <v>141</v>
      </c>
      <c r="AU134" s="147" t="s">
        <v>146</v>
      </c>
      <c r="AY134" s="14" t="s">
        <v>139</v>
      </c>
      <c r="BE134" s="148">
        <f t="shared" si="4"/>
        <v>0</v>
      </c>
      <c r="BF134" s="148">
        <f t="shared" si="5"/>
        <v>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4" t="s">
        <v>146</v>
      </c>
      <c r="BK134" s="148">
        <f t="shared" si="9"/>
        <v>0</v>
      </c>
      <c r="BL134" s="14" t="s">
        <v>145</v>
      </c>
      <c r="BM134" s="147" t="s">
        <v>1594</v>
      </c>
    </row>
    <row r="135" spans="1:65" s="2" customFormat="1" ht="22.5" customHeight="1">
      <c r="A135" s="26"/>
      <c r="B135" s="135"/>
      <c r="C135" s="136" t="s">
        <v>145</v>
      </c>
      <c r="D135" s="136" t="s">
        <v>141</v>
      </c>
      <c r="E135" s="137" t="s">
        <v>1595</v>
      </c>
      <c r="F135" s="138" t="s">
        <v>1596</v>
      </c>
      <c r="G135" s="139" t="s">
        <v>158</v>
      </c>
      <c r="H135" s="140">
        <v>31</v>
      </c>
      <c r="I135" s="141"/>
      <c r="J135" s="141">
        <f t="shared" si="0"/>
        <v>0</v>
      </c>
      <c r="K135" s="142"/>
      <c r="L135" s="27"/>
      <c r="M135" s="143" t="s">
        <v>1</v>
      </c>
      <c r="N135" s="144" t="s">
        <v>38</v>
      </c>
      <c r="O135" s="145">
        <v>0.61299999999999999</v>
      </c>
      <c r="P135" s="145">
        <f t="shared" si="1"/>
        <v>19.003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7" t="s">
        <v>145</v>
      </c>
      <c r="AT135" s="147" t="s">
        <v>141</v>
      </c>
      <c r="AU135" s="147" t="s">
        <v>146</v>
      </c>
      <c r="AY135" s="14" t="s">
        <v>139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4" t="s">
        <v>146</v>
      </c>
      <c r="BK135" s="148">
        <f t="shared" si="9"/>
        <v>0</v>
      </c>
      <c r="BL135" s="14" t="s">
        <v>145</v>
      </c>
      <c r="BM135" s="147" t="s">
        <v>1597</v>
      </c>
    </row>
    <row r="136" spans="1:65" s="2" customFormat="1" ht="22.5" customHeight="1">
      <c r="A136" s="26"/>
      <c r="B136" s="135"/>
      <c r="C136" s="136" t="s">
        <v>160</v>
      </c>
      <c r="D136" s="136" t="s">
        <v>141</v>
      </c>
      <c r="E136" s="137" t="s">
        <v>1598</v>
      </c>
      <c r="F136" s="138" t="s">
        <v>1599</v>
      </c>
      <c r="G136" s="139" t="s">
        <v>158</v>
      </c>
      <c r="H136" s="140">
        <v>13.4</v>
      </c>
      <c r="I136" s="141"/>
      <c r="J136" s="141">
        <f t="shared" si="0"/>
        <v>0</v>
      </c>
      <c r="K136" s="142"/>
      <c r="L136" s="27"/>
      <c r="M136" s="143" t="s">
        <v>1</v>
      </c>
      <c r="N136" s="144" t="s">
        <v>38</v>
      </c>
      <c r="O136" s="145">
        <v>0.24199999999999999</v>
      </c>
      <c r="P136" s="145">
        <f t="shared" si="1"/>
        <v>3.2427999999999999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7" t="s">
        <v>145</v>
      </c>
      <c r="AT136" s="147" t="s">
        <v>141</v>
      </c>
      <c r="AU136" s="147" t="s">
        <v>146</v>
      </c>
      <c r="AY136" s="14" t="s">
        <v>139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4" t="s">
        <v>146</v>
      </c>
      <c r="BK136" s="148">
        <f t="shared" si="9"/>
        <v>0</v>
      </c>
      <c r="BL136" s="14" t="s">
        <v>145</v>
      </c>
      <c r="BM136" s="147" t="s">
        <v>1600</v>
      </c>
    </row>
    <row r="137" spans="1:65" s="2" customFormat="1" ht="22.5" customHeight="1">
      <c r="A137" s="26"/>
      <c r="B137" s="135"/>
      <c r="C137" s="136" t="s">
        <v>164</v>
      </c>
      <c r="D137" s="136" t="s">
        <v>141</v>
      </c>
      <c r="E137" s="137" t="s">
        <v>1601</v>
      </c>
      <c r="F137" s="138" t="s">
        <v>1602</v>
      </c>
      <c r="G137" s="139" t="s">
        <v>158</v>
      </c>
      <c r="H137" s="140">
        <v>19.462</v>
      </c>
      <c r="I137" s="141"/>
      <c r="J137" s="141">
        <f t="shared" si="0"/>
        <v>0</v>
      </c>
      <c r="K137" s="142"/>
      <c r="L137" s="27"/>
      <c r="M137" s="143" t="s">
        <v>1</v>
      </c>
      <c r="N137" s="144" t="s">
        <v>38</v>
      </c>
      <c r="O137" s="145">
        <v>1.5009999999999999</v>
      </c>
      <c r="P137" s="145">
        <f t="shared" si="1"/>
        <v>29.21246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7" t="s">
        <v>145</v>
      </c>
      <c r="AT137" s="147" t="s">
        <v>141</v>
      </c>
      <c r="AU137" s="147" t="s">
        <v>146</v>
      </c>
      <c r="AY137" s="14" t="s">
        <v>139</v>
      </c>
      <c r="BE137" s="148">
        <f t="shared" si="4"/>
        <v>0</v>
      </c>
      <c r="BF137" s="148">
        <f t="shared" si="5"/>
        <v>0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4" t="s">
        <v>146</v>
      </c>
      <c r="BK137" s="148">
        <f t="shared" si="9"/>
        <v>0</v>
      </c>
      <c r="BL137" s="14" t="s">
        <v>145</v>
      </c>
      <c r="BM137" s="147" t="s">
        <v>1603</v>
      </c>
    </row>
    <row r="138" spans="1:65" s="2" customFormat="1" ht="16.5" customHeight="1">
      <c r="A138" s="26"/>
      <c r="B138" s="135"/>
      <c r="C138" s="149" t="s">
        <v>168</v>
      </c>
      <c r="D138" s="149" t="s">
        <v>209</v>
      </c>
      <c r="E138" s="150" t="s">
        <v>1604</v>
      </c>
      <c r="F138" s="151" t="s">
        <v>1605</v>
      </c>
      <c r="G138" s="152" t="s">
        <v>261</v>
      </c>
      <c r="H138" s="153">
        <v>20.9</v>
      </c>
      <c r="I138" s="154"/>
      <c r="J138" s="154">
        <f t="shared" si="0"/>
        <v>0</v>
      </c>
      <c r="K138" s="155"/>
      <c r="L138" s="156"/>
      <c r="M138" s="157" t="s">
        <v>1</v>
      </c>
      <c r="N138" s="158" t="s">
        <v>38</v>
      </c>
      <c r="O138" s="145">
        <v>0</v>
      </c>
      <c r="P138" s="145">
        <f t="shared" si="1"/>
        <v>0</v>
      </c>
      <c r="Q138" s="145">
        <v>1</v>
      </c>
      <c r="R138" s="145">
        <f t="shared" si="2"/>
        <v>20.9</v>
      </c>
      <c r="S138" s="145">
        <v>0</v>
      </c>
      <c r="T138" s="146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7" t="s">
        <v>172</v>
      </c>
      <c r="AT138" s="147" t="s">
        <v>209</v>
      </c>
      <c r="AU138" s="147" t="s">
        <v>146</v>
      </c>
      <c r="AY138" s="14" t="s">
        <v>139</v>
      </c>
      <c r="BE138" s="148">
        <f t="shared" si="4"/>
        <v>0</v>
      </c>
      <c r="BF138" s="148">
        <f t="shared" si="5"/>
        <v>0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4" t="s">
        <v>146</v>
      </c>
      <c r="BK138" s="148">
        <f t="shared" si="9"/>
        <v>0</v>
      </c>
      <c r="BL138" s="14" t="s">
        <v>145</v>
      </c>
      <c r="BM138" s="147" t="s">
        <v>1606</v>
      </c>
    </row>
    <row r="139" spans="1:65" s="12" customFormat="1" ht="22.9" customHeight="1">
      <c r="B139" s="123"/>
      <c r="D139" s="124" t="s">
        <v>71</v>
      </c>
      <c r="E139" s="133" t="s">
        <v>145</v>
      </c>
      <c r="F139" s="133" t="s">
        <v>349</v>
      </c>
      <c r="I139" s="214"/>
      <c r="J139" s="134">
        <f>BK139</f>
        <v>0</v>
      </c>
      <c r="L139" s="123"/>
      <c r="M139" s="127"/>
      <c r="N139" s="128"/>
      <c r="O139" s="128"/>
      <c r="P139" s="129">
        <f>SUM(P140:P142)</f>
        <v>0</v>
      </c>
      <c r="Q139" s="128"/>
      <c r="R139" s="129">
        <f>SUM(R140:R142)</f>
        <v>4.7600000000000003E-2</v>
      </c>
      <c r="S139" s="128"/>
      <c r="T139" s="130">
        <f>SUM(T140:T142)</f>
        <v>0</v>
      </c>
      <c r="AR139" s="124" t="s">
        <v>80</v>
      </c>
      <c r="AT139" s="131" t="s">
        <v>71</v>
      </c>
      <c r="AU139" s="131" t="s">
        <v>80</v>
      </c>
      <c r="AY139" s="124" t="s">
        <v>139</v>
      </c>
      <c r="BK139" s="132">
        <f>SUM(BK140:BK142)</f>
        <v>0</v>
      </c>
    </row>
    <row r="140" spans="1:65" s="2" customFormat="1" ht="36">
      <c r="A140" s="26"/>
      <c r="B140" s="135"/>
      <c r="C140" s="149" t="s">
        <v>172</v>
      </c>
      <c r="D140" s="149" t="s">
        <v>209</v>
      </c>
      <c r="E140" s="150" t="s">
        <v>1607</v>
      </c>
      <c r="F140" s="151" t="s">
        <v>1608</v>
      </c>
      <c r="G140" s="152" t="s">
        <v>278</v>
      </c>
      <c r="H140" s="153">
        <v>1</v>
      </c>
      <c r="I140" s="154"/>
      <c r="J140" s="154">
        <f>ROUND(I140*H140,2)</f>
        <v>0</v>
      </c>
      <c r="K140" s="155"/>
      <c r="L140" s="156"/>
      <c r="M140" s="157" t="s">
        <v>1</v>
      </c>
      <c r="N140" s="158" t="s">
        <v>38</v>
      </c>
      <c r="O140" s="145">
        <v>0</v>
      </c>
      <c r="P140" s="145">
        <f>O140*H140</f>
        <v>0</v>
      </c>
      <c r="Q140" s="145">
        <v>1.54E-2</v>
      </c>
      <c r="R140" s="145">
        <f>Q140*H140</f>
        <v>1.54E-2</v>
      </c>
      <c r="S140" s="145">
        <v>0</v>
      </c>
      <c r="T140" s="146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7" t="s">
        <v>172</v>
      </c>
      <c r="AT140" s="147" t="s">
        <v>209</v>
      </c>
      <c r="AU140" s="147" t="s">
        <v>146</v>
      </c>
      <c r="AY140" s="14" t="s">
        <v>139</v>
      </c>
      <c r="BE140" s="148">
        <f>IF(N140="základná",J140,0)</f>
        <v>0</v>
      </c>
      <c r="BF140" s="148">
        <f>IF(N140="znížená",J140,0)</f>
        <v>0</v>
      </c>
      <c r="BG140" s="148">
        <f>IF(N140="zákl. prenesená",J140,0)</f>
        <v>0</v>
      </c>
      <c r="BH140" s="148">
        <f>IF(N140="zníž. prenesená",J140,0)</f>
        <v>0</v>
      </c>
      <c r="BI140" s="148">
        <f>IF(N140="nulová",J140,0)</f>
        <v>0</v>
      </c>
      <c r="BJ140" s="14" t="s">
        <v>146</v>
      </c>
      <c r="BK140" s="148">
        <f>ROUND(I140*H140,2)</f>
        <v>0</v>
      </c>
      <c r="BL140" s="14" t="s">
        <v>145</v>
      </c>
      <c r="BM140" s="147" t="s">
        <v>1609</v>
      </c>
    </row>
    <row r="141" spans="1:65" s="2" customFormat="1" ht="24">
      <c r="A141" s="26"/>
      <c r="B141" s="135"/>
      <c r="C141" s="149" t="s">
        <v>176</v>
      </c>
      <c r="D141" s="149" t="s">
        <v>209</v>
      </c>
      <c r="E141" s="150" t="s">
        <v>1610</v>
      </c>
      <c r="F141" s="151" t="s">
        <v>1611</v>
      </c>
      <c r="G141" s="152" t="s">
        <v>278</v>
      </c>
      <c r="H141" s="153">
        <v>1</v>
      </c>
      <c r="I141" s="154"/>
      <c r="J141" s="154">
        <f>ROUND(I141*H141,2)</f>
        <v>0</v>
      </c>
      <c r="K141" s="155"/>
      <c r="L141" s="156"/>
      <c r="M141" s="157" t="s">
        <v>1</v>
      </c>
      <c r="N141" s="158" t="s">
        <v>38</v>
      </c>
      <c r="O141" s="145">
        <v>0</v>
      </c>
      <c r="P141" s="145">
        <f>O141*H141</f>
        <v>0</v>
      </c>
      <c r="Q141" s="145">
        <v>1.26E-2</v>
      </c>
      <c r="R141" s="145">
        <f>Q141*H141</f>
        <v>1.26E-2</v>
      </c>
      <c r="S141" s="145">
        <v>0</v>
      </c>
      <c r="T141" s="146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7" t="s">
        <v>172</v>
      </c>
      <c r="AT141" s="147" t="s">
        <v>209</v>
      </c>
      <c r="AU141" s="147" t="s">
        <v>146</v>
      </c>
      <c r="AY141" s="14" t="s">
        <v>139</v>
      </c>
      <c r="BE141" s="148">
        <f>IF(N141="základná",J141,0)</f>
        <v>0</v>
      </c>
      <c r="BF141" s="148">
        <f>IF(N141="znížená",J141,0)</f>
        <v>0</v>
      </c>
      <c r="BG141" s="148">
        <f>IF(N141="zákl. prenesená",J141,0)</f>
        <v>0</v>
      </c>
      <c r="BH141" s="148">
        <f>IF(N141="zníž. prenesená",J141,0)</f>
        <v>0</v>
      </c>
      <c r="BI141" s="148">
        <f>IF(N141="nulová",J141,0)</f>
        <v>0</v>
      </c>
      <c r="BJ141" s="14" t="s">
        <v>146</v>
      </c>
      <c r="BK141" s="148">
        <f>ROUND(I141*H141,2)</f>
        <v>0</v>
      </c>
      <c r="BL141" s="14" t="s">
        <v>145</v>
      </c>
      <c r="BM141" s="147" t="s">
        <v>1612</v>
      </c>
    </row>
    <row r="142" spans="1:65" s="2" customFormat="1" ht="24">
      <c r="A142" s="26"/>
      <c r="B142" s="135"/>
      <c r="C142" s="149" t="s">
        <v>180</v>
      </c>
      <c r="D142" s="149" t="s">
        <v>209</v>
      </c>
      <c r="E142" s="150" t="s">
        <v>1613</v>
      </c>
      <c r="F142" s="151" t="s">
        <v>1614</v>
      </c>
      <c r="G142" s="152" t="s">
        <v>278</v>
      </c>
      <c r="H142" s="153">
        <v>1</v>
      </c>
      <c r="I142" s="154"/>
      <c r="J142" s="154">
        <f>ROUND(I142*H142,2)</f>
        <v>0</v>
      </c>
      <c r="K142" s="155"/>
      <c r="L142" s="156"/>
      <c r="M142" s="157" t="s">
        <v>1</v>
      </c>
      <c r="N142" s="158" t="s">
        <v>38</v>
      </c>
      <c r="O142" s="145">
        <v>0</v>
      </c>
      <c r="P142" s="145">
        <f>O142*H142</f>
        <v>0</v>
      </c>
      <c r="Q142" s="145">
        <v>1.9599999999999999E-2</v>
      </c>
      <c r="R142" s="145">
        <f>Q142*H142</f>
        <v>1.9599999999999999E-2</v>
      </c>
      <c r="S142" s="145">
        <v>0</v>
      </c>
      <c r="T142" s="146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7" t="s">
        <v>172</v>
      </c>
      <c r="AT142" s="147" t="s">
        <v>209</v>
      </c>
      <c r="AU142" s="147" t="s">
        <v>146</v>
      </c>
      <c r="AY142" s="14" t="s">
        <v>139</v>
      </c>
      <c r="BE142" s="148">
        <f>IF(N142="základná",J142,0)</f>
        <v>0</v>
      </c>
      <c r="BF142" s="148">
        <f>IF(N142="znížená",J142,0)</f>
        <v>0</v>
      </c>
      <c r="BG142" s="148">
        <f>IF(N142="zákl. prenesená",J142,0)</f>
        <v>0</v>
      </c>
      <c r="BH142" s="148">
        <f>IF(N142="zníž. prenesená",J142,0)</f>
        <v>0</v>
      </c>
      <c r="BI142" s="148">
        <f>IF(N142="nulová",J142,0)</f>
        <v>0</v>
      </c>
      <c r="BJ142" s="14" t="s">
        <v>146</v>
      </c>
      <c r="BK142" s="148">
        <f>ROUND(I142*H142,2)</f>
        <v>0</v>
      </c>
      <c r="BL142" s="14" t="s">
        <v>145</v>
      </c>
      <c r="BM142" s="147" t="s">
        <v>1615</v>
      </c>
    </row>
    <row r="143" spans="1:65" s="12" customFormat="1" ht="22.9" customHeight="1">
      <c r="B143" s="123"/>
      <c r="D143" s="124" t="s">
        <v>71</v>
      </c>
      <c r="E143" s="133" t="s">
        <v>172</v>
      </c>
      <c r="F143" s="133" t="s">
        <v>1616</v>
      </c>
      <c r="I143" s="214"/>
      <c r="J143" s="134">
        <f>BK143</f>
        <v>0</v>
      </c>
      <c r="L143" s="123"/>
      <c r="M143" s="127"/>
      <c r="N143" s="128"/>
      <c r="O143" s="128"/>
      <c r="P143" s="129">
        <f>SUM(P144:P156)</f>
        <v>14.544</v>
      </c>
      <c r="Q143" s="128"/>
      <c r="R143" s="129">
        <f>SUM(R144:R156)</f>
        <v>0.14984</v>
      </c>
      <c r="S143" s="128"/>
      <c r="T143" s="130">
        <f>SUM(T144:T156)</f>
        <v>0</v>
      </c>
      <c r="AR143" s="124" t="s">
        <v>80</v>
      </c>
      <c r="AT143" s="131" t="s">
        <v>71</v>
      </c>
      <c r="AU143" s="131" t="s">
        <v>80</v>
      </c>
      <c r="AY143" s="124" t="s">
        <v>139</v>
      </c>
      <c r="BK143" s="132">
        <f>SUM(BK144:BK156)</f>
        <v>0</v>
      </c>
    </row>
    <row r="144" spans="1:65" s="2" customFormat="1" ht="16.5" customHeight="1">
      <c r="A144" s="26"/>
      <c r="B144" s="135"/>
      <c r="C144" s="136" t="s">
        <v>184</v>
      </c>
      <c r="D144" s="136" t="s">
        <v>141</v>
      </c>
      <c r="E144" s="137" t="s">
        <v>1617</v>
      </c>
      <c r="F144" s="138" t="s">
        <v>1618</v>
      </c>
      <c r="G144" s="139" t="s">
        <v>278</v>
      </c>
      <c r="H144" s="140">
        <v>1</v>
      </c>
      <c r="I144" s="141"/>
      <c r="J144" s="141">
        <f t="shared" ref="J144:J156" si="10">ROUND(I144*H144,2)</f>
        <v>0</v>
      </c>
      <c r="K144" s="142"/>
      <c r="L144" s="27"/>
      <c r="M144" s="143" t="s">
        <v>1</v>
      </c>
      <c r="N144" s="144" t="s">
        <v>38</v>
      </c>
      <c r="O144" s="145">
        <v>8.6850000000000005</v>
      </c>
      <c r="P144" s="145">
        <f t="shared" ref="P144:P156" si="11">O144*H144</f>
        <v>8.6850000000000005</v>
      </c>
      <c r="Q144" s="145">
        <v>0</v>
      </c>
      <c r="R144" s="145">
        <f t="shared" ref="R144:R156" si="12">Q144*H144</f>
        <v>0</v>
      </c>
      <c r="S144" s="145">
        <v>0</v>
      </c>
      <c r="T144" s="146">
        <f t="shared" ref="T144:T156" si="1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7" t="s">
        <v>145</v>
      </c>
      <c r="AT144" s="147" t="s">
        <v>141</v>
      </c>
      <c r="AU144" s="147" t="s">
        <v>146</v>
      </c>
      <c r="AY144" s="14" t="s">
        <v>139</v>
      </c>
      <c r="BE144" s="148">
        <f t="shared" ref="BE144:BE156" si="14">IF(N144="základná",J144,0)</f>
        <v>0</v>
      </c>
      <c r="BF144" s="148">
        <f t="shared" ref="BF144:BF156" si="15">IF(N144="znížená",J144,0)</f>
        <v>0</v>
      </c>
      <c r="BG144" s="148">
        <f t="shared" ref="BG144:BG156" si="16">IF(N144="zákl. prenesená",J144,0)</f>
        <v>0</v>
      </c>
      <c r="BH144" s="148">
        <f t="shared" ref="BH144:BH156" si="17">IF(N144="zníž. prenesená",J144,0)</f>
        <v>0</v>
      </c>
      <c r="BI144" s="148">
        <f t="shared" ref="BI144:BI156" si="18">IF(N144="nulová",J144,0)</f>
        <v>0</v>
      </c>
      <c r="BJ144" s="14" t="s">
        <v>146</v>
      </c>
      <c r="BK144" s="148">
        <f t="shared" ref="BK144:BK156" si="19">ROUND(I144*H144,2)</f>
        <v>0</v>
      </c>
      <c r="BL144" s="14" t="s">
        <v>145</v>
      </c>
      <c r="BM144" s="147" t="s">
        <v>1619</v>
      </c>
    </row>
    <row r="145" spans="1:65" s="2" customFormat="1" ht="16.5" customHeight="1">
      <c r="A145" s="26"/>
      <c r="B145" s="135"/>
      <c r="C145" s="136" t="s">
        <v>188</v>
      </c>
      <c r="D145" s="136" t="s">
        <v>141</v>
      </c>
      <c r="E145" s="137" t="s">
        <v>1620</v>
      </c>
      <c r="F145" s="138" t="s">
        <v>1621</v>
      </c>
      <c r="G145" s="139" t="s">
        <v>278</v>
      </c>
      <c r="H145" s="140">
        <v>1</v>
      </c>
      <c r="I145" s="141"/>
      <c r="J145" s="141">
        <f t="shared" si="10"/>
        <v>0</v>
      </c>
      <c r="K145" s="142"/>
      <c r="L145" s="27"/>
      <c r="M145" s="143" t="s">
        <v>1</v>
      </c>
      <c r="N145" s="144" t="s">
        <v>38</v>
      </c>
      <c r="O145" s="145">
        <v>1.034</v>
      </c>
      <c r="P145" s="145">
        <f t="shared" si="11"/>
        <v>1.034</v>
      </c>
      <c r="Q145" s="145">
        <v>3.82E-3</v>
      </c>
      <c r="R145" s="145">
        <f t="shared" si="12"/>
        <v>3.82E-3</v>
      </c>
      <c r="S145" s="145">
        <v>0</v>
      </c>
      <c r="T145" s="146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7" t="s">
        <v>145</v>
      </c>
      <c r="AT145" s="147" t="s">
        <v>141</v>
      </c>
      <c r="AU145" s="147" t="s">
        <v>146</v>
      </c>
      <c r="AY145" s="14" t="s">
        <v>139</v>
      </c>
      <c r="BE145" s="148">
        <f t="shared" si="14"/>
        <v>0</v>
      </c>
      <c r="BF145" s="148">
        <f t="shared" si="15"/>
        <v>0</v>
      </c>
      <c r="BG145" s="148">
        <f t="shared" si="16"/>
        <v>0</v>
      </c>
      <c r="BH145" s="148">
        <f t="shared" si="17"/>
        <v>0</v>
      </c>
      <c r="BI145" s="148">
        <f t="shared" si="18"/>
        <v>0</v>
      </c>
      <c r="BJ145" s="14" t="s">
        <v>146</v>
      </c>
      <c r="BK145" s="148">
        <f t="shared" si="19"/>
        <v>0</v>
      </c>
      <c r="BL145" s="14" t="s">
        <v>145</v>
      </c>
      <c r="BM145" s="147" t="s">
        <v>1622</v>
      </c>
    </row>
    <row r="146" spans="1:65" s="2" customFormat="1" ht="24">
      <c r="A146" s="26"/>
      <c r="B146" s="135"/>
      <c r="C146" s="149" t="s">
        <v>192</v>
      </c>
      <c r="D146" s="149" t="s">
        <v>209</v>
      </c>
      <c r="E146" s="150" t="s">
        <v>1623</v>
      </c>
      <c r="F146" s="151" t="s">
        <v>1624</v>
      </c>
      <c r="G146" s="152" t="s">
        <v>278</v>
      </c>
      <c r="H146" s="153">
        <v>1.01</v>
      </c>
      <c r="I146" s="154"/>
      <c r="J146" s="154">
        <f t="shared" si="10"/>
        <v>0</v>
      </c>
      <c r="K146" s="155"/>
      <c r="L146" s="156"/>
      <c r="M146" s="157" t="s">
        <v>1</v>
      </c>
      <c r="N146" s="158" t="s">
        <v>38</v>
      </c>
      <c r="O146" s="145">
        <v>0</v>
      </c>
      <c r="P146" s="145">
        <f t="shared" si="11"/>
        <v>0</v>
      </c>
      <c r="Q146" s="145">
        <v>2.1999999999999999E-2</v>
      </c>
      <c r="R146" s="145">
        <f t="shared" si="12"/>
        <v>2.222E-2</v>
      </c>
      <c r="S146" s="145">
        <v>0</v>
      </c>
      <c r="T146" s="146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7" t="s">
        <v>172</v>
      </c>
      <c r="AT146" s="147" t="s">
        <v>209</v>
      </c>
      <c r="AU146" s="147" t="s">
        <v>146</v>
      </c>
      <c r="AY146" s="14" t="s">
        <v>139</v>
      </c>
      <c r="BE146" s="148">
        <f t="shared" si="14"/>
        <v>0</v>
      </c>
      <c r="BF146" s="148">
        <f t="shared" si="15"/>
        <v>0</v>
      </c>
      <c r="BG146" s="148">
        <f t="shared" si="16"/>
        <v>0</v>
      </c>
      <c r="BH146" s="148">
        <f t="shared" si="17"/>
        <v>0</v>
      </c>
      <c r="BI146" s="148">
        <f t="shared" si="18"/>
        <v>0</v>
      </c>
      <c r="BJ146" s="14" t="s">
        <v>146</v>
      </c>
      <c r="BK146" s="148">
        <f t="shared" si="19"/>
        <v>0</v>
      </c>
      <c r="BL146" s="14" t="s">
        <v>145</v>
      </c>
      <c r="BM146" s="147" t="s">
        <v>1625</v>
      </c>
    </row>
    <row r="147" spans="1:65" s="2" customFormat="1" ht="24">
      <c r="A147" s="26"/>
      <c r="B147" s="135"/>
      <c r="C147" s="136" t="s">
        <v>196</v>
      </c>
      <c r="D147" s="136" t="s">
        <v>141</v>
      </c>
      <c r="E147" s="137" t="s">
        <v>1626</v>
      </c>
      <c r="F147" s="138" t="s">
        <v>1627</v>
      </c>
      <c r="G147" s="139" t="s">
        <v>154</v>
      </c>
      <c r="H147" s="140">
        <v>4</v>
      </c>
      <c r="I147" s="141"/>
      <c r="J147" s="141">
        <f t="shared" si="10"/>
        <v>0</v>
      </c>
      <c r="K147" s="142"/>
      <c r="L147" s="27"/>
      <c r="M147" s="143" t="s">
        <v>1</v>
      </c>
      <c r="N147" s="144" t="s">
        <v>38</v>
      </c>
      <c r="O147" s="145">
        <v>8.5000000000000006E-2</v>
      </c>
      <c r="P147" s="145">
        <f t="shared" si="11"/>
        <v>0.34</v>
      </c>
      <c r="Q147" s="145">
        <v>0</v>
      </c>
      <c r="R147" s="145">
        <f t="shared" si="12"/>
        <v>0</v>
      </c>
      <c r="S147" s="145">
        <v>0</v>
      </c>
      <c r="T147" s="146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7" t="s">
        <v>145</v>
      </c>
      <c r="AT147" s="147" t="s">
        <v>141</v>
      </c>
      <c r="AU147" s="147" t="s">
        <v>146</v>
      </c>
      <c r="AY147" s="14" t="s">
        <v>139</v>
      </c>
      <c r="BE147" s="148">
        <f t="shared" si="14"/>
        <v>0</v>
      </c>
      <c r="BF147" s="148">
        <f t="shared" si="15"/>
        <v>0</v>
      </c>
      <c r="BG147" s="148">
        <f t="shared" si="16"/>
        <v>0</v>
      </c>
      <c r="BH147" s="148">
        <f t="shared" si="17"/>
        <v>0</v>
      </c>
      <c r="BI147" s="148">
        <f t="shared" si="18"/>
        <v>0</v>
      </c>
      <c r="BJ147" s="14" t="s">
        <v>146</v>
      </c>
      <c r="BK147" s="148">
        <f t="shared" si="19"/>
        <v>0</v>
      </c>
      <c r="BL147" s="14" t="s">
        <v>145</v>
      </c>
      <c r="BM147" s="147" t="s">
        <v>1628</v>
      </c>
    </row>
    <row r="148" spans="1:65" s="2" customFormat="1" ht="24">
      <c r="A148" s="26"/>
      <c r="B148" s="135"/>
      <c r="C148" s="149" t="s">
        <v>200</v>
      </c>
      <c r="D148" s="149" t="s">
        <v>209</v>
      </c>
      <c r="E148" s="150" t="s">
        <v>1629</v>
      </c>
      <c r="F148" s="151" t="s">
        <v>1630</v>
      </c>
      <c r="G148" s="152" t="s">
        <v>154</v>
      </c>
      <c r="H148" s="153">
        <v>4</v>
      </c>
      <c r="I148" s="154"/>
      <c r="J148" s="154">
        <f t="shared" si="10"/>
        <v>0</v>
      </c>
      <c r="K148" s="155"/>
      <c r="L148" s="156"/>
      <c r="M148" s="157" t="s">
        <v>1</v>
      </c>
      <c r="N148" s="158" t="s">
        <v>38</v>
      </c>
      <c r="O148" s="145">
        <v>0</v>
      </c>
      <c r="P148" s="145">
        <f t="shared" si="11"/>
        <v>0</v>
      </c>
      <c r="Q148" s="145">
        <v>1.4599999999999999E-3</v>
      </c>
      <c r="R148" s="145">
        <f t="shared" si="12"/>
        <v>5.8399999999999997E-3</v>
      </c>
      <c r="S148" s="145">
        <v>0</v>
      </c>
      <c r="T148" s="146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7" t="s">
        <v>172</v>
      </c>
      <c r="AT148" s="147" t="s">
        <v>209</v>
      </c>
      <c r="AU148" s="147" t="s">
        <v>146</v>
      </c>
      <c r="AY148" s="14" t="s">
        <v>139</v>
      </c>
      <c r="BE148" s="148">
        <f t="shared" si="14"/>
        <v>0</v>
      </c>
      <c r="BF148" s="148">
        <f t="shared" si="15"/>
        <v>0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4" t="s">
        <v>146</v>
      </c>
      <c r="BK148" s="148">
        <f t="shared" si="19"/>
        <v>0</v>
      </c>
      <c r="BL148" s="14" t="s">
        <v>145</v>
      </c>
      <c r="BM148" s="147" t="s">
        <v>1631</v>
      </c>
    </row>
    <row r="149" spans="1:65" s="2" customFormat="1" ht="24">
      <c r="A149" s="26"/>
      <c r="B149" s="135"/>
      <c r="C149" s="136" t="s">
        <v>204</v>
      </c>
      <c r="D149" s="136" t="s">
        <v>141</v>
      </c>
      <c r="E149" s="137" t="s">
        <v>1632</v>
      </c>
      <c r="F149" s="138" t="s">
        <v>1633</v>
      </c>
      <c r="G149" s="139" t="s">
        <v>278</v>
      </c>
      <c r="H149" s="140">
        <v>1</v>
      </c>
      <c r="I149" s="141"/>
      <c r="J149" s="141">
        <f t="shared" si="10"/>
        <v>0</v>
      </c>
      <c r="K149" s="142"/>
      <c r="L149" s="27"/>
      <c r="M149" s="143" t="s">
        <v>1</v>
      </c>
      <c r="N149" s="144" t="s">
        <v>38</v>
      </c>
      <c r="O149" s="145">
        <v>0.73699999999999999</v>
      </c>
      <c r="P149" s="145">
        <f t="shared" si="11"/>
        <v>0.73699999999999999</v>
      </c>
      <c r="Q149" s="145">
        <v>1.8000000000000001E-4</v>
      </c>
      <c r="R149" s="145">
        <f t="shared" si="12"/>
        <v>1.8000000000000001E-4</v>
      </c>
      <c r="S149" s="145">
        <v>0</v>
      </c>
      <c r="T149" s="146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7" t="s">
        <v>145</v>
      </c>
      <c r="AT149" s="147" t="s">
        <v>141</v>
      </c>
      <c r="AU149" s="147" t="s">
        <v>146</v>
      </c>
      <c r="AY149" s="14" t="s">
        <v>139</v>
      </c>
      <c r="BE149" s="148">
        <f t="shared" si="14"/>
        <v>0</v>
      </c>
      <c r="BF149" s="148">
        <f t="shared" si="15"/>
        <v>0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4" t="s">
        <v>146</v>
      </c>
      <c r="BK149" s="148">
        <f t="shared" si="19"/>
        <v>0</v>
      </c>
      <c r="BL149" s="14" t="s">
        <v>145</v>
      </c>
      <c r="BM149" s="147" t="s">
        <v>1634</v>
      </c>
    </row>
    <row r="150" spans="1:65" s="2" customFormat="1" ht="24">
      <c r="A150" s="26"/>
      <c r="B150" s="135"/>
      <c r="C150" s="136" t="s">
        <v>208</v>
      </c>
      <c r="D150" s="136" t="s">
        <v>141</v>
      </c>
      <c r="E150" s="137" t="s">
        <v>1635</v>
      </c>
      <c r="F150" s="138" t="s">
        <v>1636</v>
      </c>
      <c r="G150" s="139" t="s">
        <v>278</v>
      </c>
      <c r="H150" s="140">
        <v>1</v>
      </c>
      <c r="I150" s="141"/>
      <c r="J150" s="141">
        <f t="shared" si="10"/>
        <v>0</v>
      </c>
      <c r="K150" s="142"/>
      <c r="L150" s="27"/>
      <c r="M150" s="143" t="s">
        <v>1</v>
      </c>
      <c r="N150" s="144" t="s">
        <v>38</v>
      </c>
      <c r="O150" s="145">
        <v>1.47</v>
      </c>
      <c r="P150" s="145">
        <f t="shared" si="11"/>
        <v>1.47</v>
      </c>
      <c r="Q150" s="145">
        <v>8.1999999999999998E-4</v>
      </c>
      <c r="R150" s="145">
        <f t="shared" si="12"/>
        <v>8.1999999999999998E-4</v>
      </c>
      <c r="S150" s="145">
        <v>0</v>
      </c>
      <c r="T150" s="146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7" t="s">
        <v>145</v>
      </c>
      <c r="AT150" s="147" t="s">
        <v>141</v>
      </c>
      <c r="AU150" s="147" t="s">
        <v>146</v>
      </c>
      <c r="AY150" s="14" t="s">
        <v>139</v>
      </c>
      <c r="BE150" s="148">
        <f t="shared" si="14"/>
        <v>0</v>
      </c>
      <c r="BF150" s="148">
        <f t="shared" si="15"/>
        <v>0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4" t="s">
        <v>146</v>
      </c>
      <c r="BK150" s="148">
        <f t="shared" si="19"/>
        <v>0</v>
      </c>
      <c r="BL150" s="14" t="s">
        <v>145</v>
      </c>
      <c r="BM150" s="147" t="s">
        <v>1637</v>
      </c>
    </row>
    <row r="151" spans="1:65" s="2" customFormat="1" ht="16.5" customHeight="1">
      <c r="A151" s="26"/>
      <c r="B151" s="135"/>
      <c r="C151" s="149" t="s">
        <v>214</v>
      </c>
      <c r="D151" s="149" t="s">
        <v>209</v>
      </c>
      <c r="E151" s="150" t="s">
        <v>1638</v>
      </c>
      <c r="F151" s="151" t="s">
        <v>1639</v>
      </c>
      <c r="G151" s="152" t="s">
        <v>278</v>
      </c>
      <c r="H151" s="153">
        <v>1</v>
      </c>
      <c r="I151" s="154"/>
      <c r="J151" s="154">
        <f t="shared" si="10"/>
        <v>0</v>
      </c>
      <c r="K151" s="155"/>
      <c r="L151" s="156"/>
      <c r="M151" s="157" t="s">
        <v>1</v>
      </c>
      <c r="N151" s="158" t="s">
        <v>38</v>
      </c>
      <c r="O151" s="145">
        <v>0</v>
      </c>
      <c r="P151" s="145">
        <f t="shared" si="11"/>
        <v>0</v>
      </c>
      <c r="Q151" s="145">
        <v>3.3000000000000002E-2</v>
      </c>
      <c r="R151" s="145">
        <f t="shared" si="12"/>
        <v>3.3000000000000002E-2</v>
      </c>
      <c r="S151" s="145">
        <v>0</v>
      </c>
      <c r="T151" s="146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7" t="s">
        <v>172</v>
      </c>
      <c r="AT151" s="147" t="s">
        <v>209</v>
      </c>
      <c r="AU151" s="147" t="s">
        <v>146</v>
      </c>
      <c r="AY151" s="14" t="s">
        <v>139</v>
      </c>
      <c r="BE151" s="148">
        <f t="shared" si="14"/>
        <v>0</v>
      </c>
      <c r="BF151" s="148">
        <f t="shared" si="15"/>
        <v>0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4" t="s">
        <v>146</v>
      </c>
      <c r="BK151" s="148">
        <f t="shared" si="19"/>
        <v>0</v>
      </c>
      <c r="BL151" s="14" t="s">
        <v>145</v>
      </c>
      <c r="BM151" s="147" t="s">
        <v>1640</v>
      </c>
    </row>
    <row r="152" spans="1:65" s="2" customFormat="1" ht="24">
      <c r="A152" s="26"/>
      <c r="B152" s="135"/>
      <c r="C152" s="136" t="s">
        <v>218</v>
      </c>
      <c r="D152" s="136" t="s">
        <v>141</v>
      </c>
      <c r="E152" s="137" t="s">
        <v>1641</v>
      </c>
      <c r="F152" s="138" t="s">
        <v>1642</v>
      </c>
      <c r="G152" s="139" t="s">
        <v>278</v>
      </c>
      <c r="H152" s="140">
        <v>1</v>
      </c>
      <c r="I152" s="141"/>
      <c r="J152" s="141">
        <f t="shared" si="10"/>
        <v>0</v>
      </c>
      <c r="K152" s="142"/>
      <c r="L152" s="27"/>
      <c r="M152" s="143" t="s">
        <v>1</v>
      </c>
      <c r="N152" s="144" t="s">
        <v>38</v>
      </c>
      <c r="O152" s="145">
        <v>1.4139999999999999</v>
      </c>
      <c r="P152" s="145">
        <f t="shared" si="11"/>
        <v>1.4139999999999999</v>
      </c>
      <c r="Q152" s="145">
        <v>3.6000000000000002E-4</v>
      </c>
      <c r="R152" s="145">
        <f t="shared" si="12"/>
        <v>3.6000000000000002E-4</v>
      </c>
      <c r="S152" s="145">
        <v>0</v>
      </c>
      <c r="T152" s="146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7" t="s">
        <v>145</v>
      </c>
      <c r="AT152" s="147" t="s">
        <v>141</v>
      </c>
      <c r="AU152" s="147" t="s">
        <v>146</v>
      </c>
      <c r="AY152" s="14" t="s">
        <v>139</v>
      </c>
      <c r="BE152" s="148">
        <f t="shared" si="14"/>
        <v>0</v>
      </c>
      <c r="BF152" s="148">
        <f t="shared" si="15"/>
        <v>0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4" t="s">
        <v>146</v>
      </c>
      <c r="BK152" s="148">
        <f t="shared" si="19"/>
        <v>0</v>
      </c>
      <c r="BL152" s="14" t="s">
        <v>145</v>
      </c>
      <c r="BM152" s="147" t="s">
        <v>1643</v>
      </c>
    </row>
    <row r="153" spans="1:65" s="2" customFormat="1" ht="24">
      <c r="A153" s="26"/>
      <c r="B153" s="135"/>
      <c r="C153" s="149" t="s">
        <v>7</v>
      </c>
      <c r="D153" s="149" t="s">
        <v>209</v>
      </c>
      <c r="E153" s="150" t="s">
        <v>1644</v>
      </c>
      <c r="F153" s="151" t="s">
        <v>1645</v>
      </c>
      <c r="G153" s="152" t="s">
        <v>278</v>
      </c>
      <c r="H153" s="153">
        <v>1</v>
      </c>
      <c r="I153" s="154"/>
      <c r="J153" s="154">
        <f t="shared" si="10"/>
        <v>0</v>
      </c>
      <c r="K153" s="155"/>
      <c r="L153" s="156"/>
      <c r="M153" s="157" t="s">
        <v>1</v>
      </c>
      <c r="N153" s="158" t="s">
        <v>38</v>
      </c>
      <c r="O153" s="145">
        <v>0</v>
      </c>
      <c r="P153" s="145">
        <f t="shared" si="11"/>
        <v>0</v>
      </c>
      <c r="Q153" s="145">
        <v>7.9000000000000001E-2</v>
      </c>
      <c r="R153" s="145">
        <f t="shared" si="12"/>
        <v>7.9000000000000001E-2</v>
      </c>
      <c r="S153" s="145">
        <v>0</v>
      </c>
      <c r="T153" s="146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7" t="s">
        <v>172</v>
      </c>
      <c r="AT153" s="147" t="s">
        <v>209</v>
      </c>
      <c r="AU153" s="147" t="s">
        <v>146</v>
      </c>
      <c r="AY153" s="14" t="s">
        <v>139</v>
      </c>
      <c r="BE153" s="148">
        <f t="shared" si="14"/>
        <v>0</v>
      </c>
      <c r="BF153" s="148">
        <f t="shared" si="15"/>
        <v>0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4" t="s">
        <v>146</v>
      </c>
      <c r="BK153" s="148">
        <f t="shared" si="19"/>
        <v>0</v>
      </c>
      <c r="BL153" s="14" t="s">
        <v>145</v>
      </c>
      <c r="BM153" s="147" t="s">
        <v>1646</v>
      </c>
    </row>
    <row r="154" spans="1:65" s="2" customFormat="1" ht="24">
      <c r="A154" s="26"/>
      <c r="B154" s="135"/>
      <c r="C154" s="136" t="s">
        <v>226</v>
      </c>
      <c r="D154" s="136" t="s">
        <v>141</v>
      </c>
      <c r="E154" s="137" t="s">
        <v>1647</v>
      </c>
      <c r="F154" s="138" t="s">
        <v>1648</v>
      </c>
      <c r="G154" s="139" t="s">
        <v>278</v>
      </c>
      <c r="H154" s="140">
        <v>4</v>
      </c>
      <c r="I154" s="141"/>
      <c r="J154" s="141">
        <f t="shared" si="10"/>
        <v>0</v>
      </c>
      <c r="K154" s="142"/>
      <c r="L154" s="27"/>
      <c r="M154" s="143" t="s">
        <v>1</v>
      </c>
      <c r="N154" s="144" t="s">
        <v>38</v>
      </c>
      <c r="O154" s="145">
        <v>0.216</v>
      </c>
      <c r="P154" s="145">
        <f t="shared" si="11"/>
        <v>0.86399999999999999</v>
      </c>
      <c r="Q154" s="145">
        <v>2.5000000000000001E-4</v>
      </c>
      <c r="R154" s="145">
        <f t="shared" si="12"/>
        <v>1E-3</v>
      </c>
      <c r="S154" s="145">
        <v>0</v>
      </c>
      <c r="T154" s="146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7" t="s">
        <v>145</v>
      </c>
      <c r="AT154" s="147" t="s">
        <v>141</v>
      </c>
      <c r="AU154" s="147" t="s">
        <v>146</v>
      </c>
      <c r="AY154" s="14" t="s">
        <v>139</v>
      </c>
      <c r="BE154" s="148">
        <f t="shared" si="14"/>
        <v>0</v>
      </c>
      <c r="BF154" s="148">
        <f t="shared" si="15"/>
        <v>0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4" t="s">
        <v>146</v>
      </c>
      <c r="BK154" s="148">
        <f t="shared" si="19"/>
        <v>0</v>
      </c>
      <c r="BL154" s="14" t="s">
        <v>145</v>
      </c>
      <c r="BM154" s="147" t="s">
        <v>1649</v>
      </c>
    </row>
    <row r="155" spans="1:65" s="2" customFormat="1" ht="24">
      <c r="A155" s="26"/>
      <c r="B155" s="135"/>
      <c r="C155" s="149" t="s">
        <v>230</v>
      </c>
      <c r="D155" s="149" t="s">
        <v>209</v>
      </c>
      <c r="E155" s="150" t="s">
        <v>1650</v>
      </c>
      <c r="F155" s="151" t="s">
        <v>1651</v>
      </c>
      <c r="G155" s="152" t="s">
        <v>278</v>
      </c>
      <c r="H155" s="153">
        <v>2</v>
      </c>
      <c r="I155" s="154"/>
      <c r="J155" s="154">
        <f t="shared" si="10"/>
        <v>0</v>
      </c>
      <c r="K155" s="155"/>
      <c r="L155" s="156"/>
      <c r="M155" s="157" t="s">
        <v>1</v>
      </c>
      <c r="N155" s="158" t="s">
        <v>38</v>
      </c>
      <c r="O155" s="145">
        <v>0</v>
      </c>
      <c r="P155" s="145">
        <f t="shared" si="11"/>
        <v>0</v>
      </c>
      <c r="Q155" s="145">
        <v>6.9999999999999999E-4</v>
      </c>
      <c r="R155" s="145">
        <f t="shared" si="12"/>
        <v>1.4E-3</v>
      </c>
      <c r="S155" s="145">
        <v>0</v>
      </c>
      <c r="T155" s="146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7" t="s">
        <v>172</v>
      </c>
      <c r="AT155" s="147" t="s">
        <v>209</v>
      </c>
      <c r="AU155" s="147" t="s">
        <v>146</v>
      </c>
      <c r="AY155" s="14" t="s">
        <v>139</v>
      </c>
      <c r="BE155" s="148">
        <f t="shared" si="14"/>
        <v>0</v>
      </c>
      <c r="BF155" s="148">
        <f t="shared" si="15"/>
        <v>0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4" t="s">
        <v>146</v>
      </c>
      <c r="BK155" s="148">
        <f t="shared" si="19"/>
        <v>0</v>
      </c>
      <c r="BL155" s="14" t="s">
        <v>145</v>
      </c>
      <c r="BM155" s="147" t="s">
        <v>1652</v>
      </c>
    </row>
    <row r="156" spans="1:65" s="2" customFormat="1" ht="24">
      <c r="A156" s="26"/>
      <c r="B156" s="135"/>
      <c r="C156" s="149" t="s">
        <v>234</v>
      </c>
      <c r="D156" s="149" t="s">
        <v>209</v>
      </c>
      <c r="E156" s="150" t="s">
        <v>1653</v>
      </c>
      <c r="F156" s="151" t="s">
        <v>1654</v>
      </c>
      <c r="G156" s="152" t="s">
        <v>278</v>
      </c>
      <c r="H156" s="153">
        <v>2</v>
      </c>
      <c r="I156" s="154"/>
      <c r="J156" s="154">
        <f t="shared" si="10"/>
        <v>0</v>
      </c>
      <c r="K156" s="155"/>
      <c r="L156" s="156"/>
      <c r="M156" s="157" t="s">
        <v>1</v>
      </c>
      <c r="N156" s="158" t="s">
        <v>38</v>
      </c>
      <c r="O156" s="145">
        <v>0</v>
      </c>
      <c r="P156" s="145">
        <f t="shared" si="11"/>
        <v>0</v>
      </c>
      <c r="Q156" s="145">
        <v>1.1000000000000001E-3</v>
      </c>
      <c r="R156" s="145">
        <f t="shared" si="12"/>
        <v>2.2000000000000001E-3</v>
      </c>
      <c r="S156" s="145">
        <v>0</v>
      </c>
      <c r="T156" s="146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7" t="s">
        <v>172</v>
      </c>
      <c r="AT156" s="147" t="s">
        <v>209</v>
      </c>
      <c r="AU156" s="147" t="s">
        <v>146</v>
      </c>
      <c r="AY156" s="14" t="s">
        <v>139</v>
      </c>
      <c r="BE156" s="148">
        <f t="shared" si="14"/>
        <v>0</v>
      </c>
      <c r="BF156" s="148">
        <f t="shared" si="15"/>
        <v>0</v>
      </c>
      <c r="BG156" s="148">
        <f t="shared" si="16"/>
        <v>0</v>
      </c>
      <c r="BH156" s="148">
        <f t="shared" si="17"/>
        <v>0</v>
      </c>
      <c r="BI156" s="148">
        <f t="shared" si="18"/>
        <v>0</v>
      </c>
      <c r="BJ156" s="14" t="s">
        <v>146</v>
      </c>
      <c r="BK156" s="148">
        <f t="shared" si="19"/>
        <v>0</v>
      </c>
      <c r="BL156" s="14" t="s">
        <v>145</v>
      </c>
      <c r="BM156" s="147" t="s">
        <v>1655</v>
      </c>
    </row>
    <row r="157" spans="1:65" s="12" customFormat="1" ht="22.9" customHeight="1">
      <c r="B157" s="123"/>
      <c r="D157" s="124" t="s">
        <v>71</v>
      </c>
      <c r="E157" s="133" t="s">
        <v>545</v>
      </c>
      <c r="F157" s="133" t="s">
        <v>621</v>
      </c>
      <c r="I157" s="214"/>
      <c r="J157" s="134">
        <f>BK157</f>
        <v>0</v>
      </c>
      <c r="L157" s="123"/>
      <c r="M157" s="127"/>
      <c r="N157" s="128"/>
      <c r="O157" s="128"/>
      <c r="P157" s="129">
        <f>P158</f>
        <v>27.23387</v>
      </c>
      <c r="Q157" s="128"/>
      <c r="R157" s="129">
        <f>R158</f>
        <v>0</v>
      </c>
      <c r="S157" s="128"/>
      <c r="T157" s="130">
        <f>T158</f>
        <v>0</v>
      </c>
      <c r="AR157" s="124" t="s">
        <v>80</v>
      </c>
      <c r="AT157" s="131" t="s">
        <v>71</v>
      </c>
      <c r="AU157" s="131" t="s">
        <v>80</v>
      </c>
      <c r="AY157" s="124" t="s">
        <v>139</v>
      </c>
      <c r="BK157" s="132">
        <f>BK158</f>
        <v>0</v>
      </c>
    </row>
    <row r="158" spans="1:65" s="2" customFormat="1" ht="24">
      <c r="A158" s="26"/>
      <c r="B158" s="135"/>
      <c r="C158" s="136" t="s">
        <v>238</v>
      </c>
      <c r="D158" s="136" t="s">
        <v>141</v>
      </c>
      <c r="E158" s="137" t="s">
        <v>1656</v>
      </c>
      <c r="F158" s="138" t="s">
        <v>1657</v>
      </c>
      <c r="G158" s="139" t="s">
        <v>261</v>
      </c>
      <c r="H158" s="140">
        <v>21.113</v>
      </c>
      <c r="I158" s="141"/>
      <c r="J158" s="141">
        <f>ROUND(I158*H158,2)</f>
        <v>0</v>
      </c>
      <c r="K158" s="142"/>
      <c r="L158" s="27"/>
      <c r="M158" s="143" t="s">
        <v>1</v>
      </c>
      <c r="N158" s="144" t="s">
        <v>38</v>
      </c>
      <c r="O158" s="145">
        <v>1.2899099999999999</v>
      </c>
      <c r="P158" s="145">
        <f>O158*H158</f>
        <v>27.23387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7" t="s">
        <v>145</v>
      </c>
      <c r="AT158" s="147" t="s">
        <v>141</v>
      </c>
      <c r="AU158" s="147" t="s">
        <v>146</v>
      </c>
      <c r="AY158" s="14" t="s">
        <v>139</v>
      </c>
      <c r="BE158" s="148">
        <f>IF(N158="základná",J158,0)</f>
        <v>0</v>
      </c>
      <c r="BF158" s="148">
        <f>IF(N158="znížená",J158,0)</f>
        <v>0</v>
      </c>
      <c r="BG158" s="148">
        <f>IF(N158="zákl. prenesená",J158,0)</f>
        <v>0</v>
      </c>
      <c r="BH158" s="148">
        <f>IF(N158="zníž. prenesená",J158,0)</f>
        <v>0</v>
      </c>
      <c r="BI158" s="148">
        <f>IF(N158="nulová",J158,0)</f>
        <v>0</v>
      </c>
      <c r="BJ158" s="14" t="s">
        <v>146</v>
      </c>
      <c r="BK158" s="148">
        <f>ROUND(I158*H158,2)</f>
        <v>0</v>
      </c>
      <c r="BL158" s="14" t="s">
        <v>145</v>
      </c>
      <c r="BM158" s="147" t="s">
        <v>1658</v>
      </c>
    </row>
    <row r="159" spans="1:65" s="12" customFormat="1" ht="25.9" customHeight="1">
      <c r="B159" s="123"/>
      <c r="D159" s="124" t="s">
        <v>71</v>
      </c>
      <c r="E159" s="125" t="s">
        <v>626</v>
      </c>
      <c r="F159" s="125" t="s">
        <v>627</v>
      </c>
      <c r="I159" s="214"/>
      <c r="J159" s="126">
        <f>BK159</f>
        <v>0</v>
      </c>
      <c r="L159" s="123"/>
      <c r="M159" s="127"/>
      <c r="N159" s="128"/>
      <c r="O159" s="128"/>
      <c r="P159" s="129">
        <f>P160+P165+P189+P228</f>
        <v>293.70978000000002</v>
      </c>
      <c r="Q159" s="128"/>
      <c r="R159" s="129">
        <f>R160+R165+R189+R228</f>
        <v>2.1825800000000002</v>
      </c>
      <c r="S159" s="128"/>
      <c r="T159" s="130">
        <f>T160+T165+T189+T228</f>
        <v>0.20888000000000001</v>
      </c>
      <c r="AR159" s="124" t="s">
        <v>146</v>
      </c>
      <c r="AT159" s="131" t="s">
        <v>71</v>
      </c>
      <c r="AU159" s="131" t="s">
        <v>72</v>
      </c>
      <c r="AY159" s="124" t="s">
        <v>139</v>
      </c>
      <c r="BK159" s="132">
        <f>BK160+BK165+BK189+BK228</f>
        <v>0</v>
      </c>
    </row>
    <row r="160" spans="1:65" s="12" customFormat="1" ht="22.9" customHeight="1">
      <c r="B160" s="123"/>
      <c r="D160" s="124" t="s">
        <v>71</v>
      </c>
      <c r="E160" s="133" t="s">
        <v>671</v>
      </c>
      <c r="F160" s="133" t="s">
        <v>672</v>
      </c>
      <c r="I160" s="214"/>
      <c r="J160" s="134">
        <f>BK160</f>
        <v>0</v>
      </c>
      <c r="L160" s="123"/>
      <c r="M160" s="127"/>
      <c r="N160" s="128"/>
      <c r="O160" s="128"/>
      <c r="P160" s="129">
        <f>SUM(P161:P164)</f>
        <v>37.06</v>
      </c>
      <c r="Q160" s="128"/>
      <c r="R160" s="129">
        <f>SUM(R161:R164)</f>
        <v>0.10652</v>
      </c>
      <c r="S160" s="128"/>
      <c r="T160" s="130">
        <f>SUM(T161:T164)</f>
        <v>0</v>
      </c>
      <c r="AR160" s="124" t="s">
        <v>146</v>
      </c>
      <c r="AT160" s="131" t="s">
        <v>71</v>
      </c>
      <c r="AU160" s="131" t="s">
        <v>80</v>
      </c>
      <c r="AY160" s="124" t="s">
        <v>139</v>
      </c>
      <c r="BK160" s="132">
        <f>SUM(BK161:BK164)</f>
        <v>0</v>
      </c>
    </row>
    <row r="161" spans="1:65" s="2" customFormat="1" ht="16.5" customHeight="1">
      <c r="A161" s="26"/>
      <c r="B161" s="135"/>
      <c r="C161" s="136" t="s">
        <v>242</v>
      </c>
      <c r="D161" s="136" t="s">
        <v>141</v>
      </c>
      <c r="E161" s="137" t="s">
        <v>1659</v>
      </c>
      <c r="F161" s="138" t="s">
        <v>1660</v>
      </c>
      <c r="G161" s="139" t="s">
        <v>154</v>
      </c>
      <c r="H161" s="140">
        <v>218</v>
      </c>
      <c r="I161" s="141"/>
      <c r="J161" s="141">
        <f>ROUND(I161*H161,2)</f>
        <v>0</v>
      </c>
      <c r="K161" s="142"/>
      <c r="L161" s="27"/>
      <c r="M161" s="143" t="s">
        <v>1</v>
      </c>
      <c r="N161" s="144" t="s">
        <v>38</v>
      </c>
      <c r="O161" s="145">
        <v>0.17</v>
      </c>
      <c r="P161" s="145">
        <f>O161*H161</f>
        <v>37.06</v>
      </c>
      <c r="Q161" s="145">
        <v>4.2999999999999999E-4</v>
      </c>
      <c r="R161" s="145">
        <f>Q161*H161</f>
        <v>9.3740000000000004E-2</v>
      </c>
      <c r="S161" s="145">
        <v>0</v>
      </c>
      <c r="T161" s="146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7" t="s">
        <v>204</v>
      </c>
      <c r="AT161" s="147" t="s">
        <v>141</v>
      </c>
      <c r="AU161" s="147" t="s">
        <v>146</v>
      </c>
      <c r="AY161" s="14" t="s">
        <v>139</v>
      </c>
      <c r="BE161" s="148">
        <f>IF(N161="základná",J161,0)</f>
        <v>0</v>
      </c>
      <c r="BF161" s="148">
        <f>IF(N161="znížená",J161,0)</f>
        <v>0</v>
      </c>
      <c r="BG161" s="148">
        <f>IF(N161="zákl. prenesená",J161,0)</f>
        <v>0</v>
      </c>
      <c r="BH161" s="148">
        <f>IF(N161="zníž. prenesená",J161,0)</f>
        <v>0</v>
      </c>
      <c r="BI161" s="148">
        <f>IF(N161="nulová",J161,0)</f>
        <v>0</v>
      </c>
      <c r="BJ161" s="14" t="s">
        <v>146</v>
      </c>
      <c r="BK161" s="148">
        <f>ROUND(I161*H161,2)</f>
        <v>0</v>
      </c>
      <c r="BL161" s="14" t="s">
        <v>204</v>
      </c>
      <c r="BM161" s="147" t="s">
        <v>1661</v>
      </c>
    </row>
    <row r="162" spans="1:65" s="2" customFormat="1" ht="24">
      <c r="A162" s="26"/>
      <c r="B162" s="135"/>
      <c r="C162" s="149" t="s">
        <v>246</v>
      </c>
      <c r="D162" s="149" t="s">
        <v>209</v>
      </c>
      <c r="E162" s="150" t="s">
        <v>1662</v>
      </c>
      <c r="F162" s="151" t="s">
        <v>1663</v>
      </c>
      <c r="G162" s="152" t="s">
        <v>154</v>
      </c>
      <c r="H162" s="153">
        <v>62</v>
      </c>
      <c r="I162" s="154"/>
      <c r="J162" s="154">
        <f>ROUND(I162*H162,2)</f>
        <v>0</v>
      </c>
      <c r="K162" s="155"/>
      <c r="L162" s="156"/>
      <c r="M162" s="157" t="s">
        <v>1</v>
      </c>
      <c r="N162" s="158" t="s">
        <v>38</v>
      </c>
      <c r="O162" s="145">
        <v>0</v>
      </c>
      <c r="P162" s="145">
        <f>O162*H162</f>
        <v>0</v>
      </c>
      <c r="Q162" s="145">
        <v>4.0000000000000003E-5</v>
      </c>
      <c r="R162" s="145">
        <f>Q162*H162</f>
        <v>2.48E-3</v>
      </c>
      <c r="S162" s="145">
        <v>0</v>
      </c>
      <c r="T162" s="146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7" t="s">
        <v>271</v>
      </c>
      <c r="AT162" s="147" t="s">
        <v>209</v>
      </c>
      <c r="AU162" s="147" t="s">
        <v>146</v>
      </c>
      <c r="AY162" s="14" t="s">
        <v>139</v>
      </c>
      <c r="BE162" s="148">
        <f>IF(N162="základná",J162,0)</f>
        <v>0</v>
      </c>
      <c r="BF162" s="148">
        <f>IF(N162="znížená",J162,0)</f>
        <v>0</v>
      </c>
      <c r="BG162" s="148">
        <f>IF(N162="zákl. prenesená",J162,0)</f>
        <v>0</v>
      </c>
      <c r="BH162" s="148">
        <f>IF(N162="zníž. prenesená",J162,0)</f>
        <v>0</v>
      </c>
      <c r="BI162" s="148">
        <f>IF(N162="nulová",J162,0)</f>
        <v>0</v>
      </c>
      <c r="BJ162" s="14" t="s">
        <v>146</v>
      </c>
      <c r="BK162" s="148">
        <f>ROUND(I162*H162,2)</f>
        <v>0</v>
      </c>
      <c r="BL162" s="14" t="s">
        <v>204</v>
      </c>
      <c r="BM162" s="147" t="s">
        <v>1664</v>
      </c>
    </row>
    <row r="163" spans="1:65" s="2" customFormat="1" ht="24">
      <c r="A163" s="26"/>
      <c r="B163" s="135"/>
      <c r="C163" s="149" t="s">
        <v>250</v>
      </c>
      <c r="D163" s="149" t="s">
        <v>209</v>
      </c>
      <c r="E163" s="150" t="s">
        <v>1665</v>
      </c>
      <c r="F163" s="151" t="s">
        <v>1666</v>
      </c>
      <c r="G163" s="152" t="s">
        <v>154</v>
      </c>
      <c r="H163" s="153">
        <v>106</v>
      </c>
      <c r="I163" s="154"/>
      <c r="J163" s="154">
        <f>ROUND(I163*H163,2)</f>
        <v>0</v>
      </c>
      <c r="K163" s="155"/>
      <c r="L163" s="156"/>
      <c r="M163" s="157" t="s">
        <v>1</v>
      </c>
      <c r="N163" s="158" t="s">
        <v>38</v>
      </c>
      <c r="O163" s="145">
        <v>0</v>
      </c>
      <c r="P163" s="145">
        <f>O163*H163</f>
        <v>0</v>
      </c>
      <c r="Q163" s="145">
        <v>5.0000000000000002E-5</v>
      </c>
      <c r="R163" s="145">
        <f>Q163*H163</f>
        <v>5.3E-3</v>
      </c>
      <c r="S163" s="145">
        <v>0</v>
      </c>
      <c r="T163" s="146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7" t="s">
        <v>271</v>
      </c>
      <c r="AT163" s="147" t="s">
        <v>209</v>
      </c>
      <c r="AU163" s="147" t="s">
        <v>146</v>
      </c>
      <c r="AY163" s="14" t="s">
        <v>139</v>
      </c>
      <c r="BE163" s="148">
        <f>IF(N163="základná",J163,0)</f>
        <v>0</v>
      </c>
      <c r="BF163" s="148">
        <f>IF(N163="znížená",J163,0)</f>
        <v>0</v>
      </c>
      <c r="BG163" s="148">
        <f>IF(N163="zákl. prenesená",J163,0)</f>
        <v>0</v>
      </c>
      <c r="BH163" s="148">
        <f>IF(N163="zníž. prenesená",J163,0)</f>
        <v>0</v>
      </c>
      <c r="BI163" s="148">
        <f>IF(N163="nulová",J163,0)</f>
        <v>0</v>
      </c>
      <c r="BJ163" s="14" t="s">
        <v>146</v>
      </c>
      <c r="BK163" s="148">
        <f>ROUND(I163*H163,2)</f>
        <v>0</v>
      </c>
      <c r="BL163" s="14" t="s">
        <v>204</v>
      </c>
      <c r="BM163" s="147" t="s">
        <v>1667</v>
      </c>
    </row>
    <row r="164" spans="1:65" s="2" customFormat="1" ht="24">
      <c r="A164" s="26"/>
      <c r="B164" s="135"/>
      <c r="C164" s="149" t="s">
        <v>254</v>
      </c>
      <c r="D164" s="149" t="s">
        <v>209</v>
      </c>
      <c r="E164" s="150" t="s">
        <v>1668</v>
      </c>
      <c r="F164" s="151" t="s">
        <v>1669</v>
      </c>
      <c r="G164" s="152" t="s">
        <v>154</v>
      </c>
      <c r="H164" s="153">
        <v>50</v>
      </c>
      <c r="I164" s="154"/>
      <c r="J164" s="154">
        <f>ROUND(I164*H164,2)</f>
        <v>0</v>
      </c>
      <c r="K164" s="155"/>
      <c r="L164" s="156"/>
      <c r="M164" s="157" t="s">
        <v>1</v>
      </c>
      <c r="N164" s="158" t="s">
        <v>38</v>
      </c>
      <c r="O164" s="145">
        <v>0</v>
      </c>
      <c r="P164" s="145">
        <f>O164*H164</f>
        <v>0</v>
      </c>
      <c r="Q164" s="145">
        <v>1E-4</v>
      </c>
      <c r="R164" s="145">
        <f>Q164*H164</f>
        <v>5.0000000000000001E-3</v>
      </c>
      <c r="S164" s="145">
        <v>0</v>
      </c>
      <c r="T164" s="146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7" t="s">
        <v>271</v>
      </c>
      <c r="AT164" s="147" t="s">
        <v>209</v>
      </c>
      <c r="AU164" s="147" t="s">
        <v>146</v>
      </c>
      <c r="AY164" s="14" t="s">
        <v>139</v>
      </c>
      <c r="BE164" s="148">
        <f>IF(N164="základná",J164,0)</f>
        <v>0</v>
      </c>
      <c r="BF164" s="148">
        <f>IF(N164="znížená",J164,0)</f>
        <v>0</v>
      </c>
      <c r="BG164" s="148">
        <f>IF(N164="zákl. prenesená",J164,0)</f>
        <v>0</v>
      </c>
      <c r="BH164" s="148">
        <f>IF(N164="zníž. prenesená",J164,0)</f>
        <v>0</v>
      </c>
      <c r="BI164" s="148">
        <f>IF(N164="nulová",J164,0)</f>
        <v>0</v>
      </c>
      <c r="BJ164" s="14" t="s">
        <v>146</v>
      </c>
      <c r="BK164" s="148">
        <f>ROUND(I164*H164,2)</f>
        <v>0</v>
      </c>
      <c r="BL164" s="14" t="s">
        <v>204</v>
      </c>
      <c r="BM164" s="147" t="s">
        <v>1670</v>
      </c>
    </row>
    <row r="165" spans="1:65" s="12" customFormat="1" ht="22.9" customHeight="1">
      <c r="B165" s="123"/>
      <c r="D165" s="124" t="s">
        <v>71</v>
      </c>
      <c r="E165" s="133" t="s">
        <v>1671</v>
      </c>
      <c r="F165" s="133" t="s">
        <v>1672</v>
      </c>
      <c r="I165" s="214"/>
      <c r="J165" s="134">
        <f>BK165</f>
        <v>0</v>
      </c>
      <c r="L165" s="123"/>
      <c r="M165" s="127"/>
      <c r="N165" s="128"/>
      <c r="O165" s="128"/>
      <c r="P165" s="129">
        <f>SUM(P166:P188)</f>
        <v>81.629149999999996</v>
      </c>
      <c r="Q165" s="128"/>
      <c r="R165" s="129">
        <f>SUM(R166:R188)</f>
        <v>0.48547000000000001</v>
      </c>
      <c r="S165" s="128"/>
      <c r="T165" s="130">
        <f>SUM(T166:T188)</f>
        <v>0.20888000000000001</v>
      </c>
      <c r="AR165" s="124" t="s">
        <v>146</v>
      </c>
      <c r="AT165" s="131" t="s">
        <v>71</v>
      </c>
      <c r="AU165" s="131" t="s">
        <v>80</v>
      </c>
      <c r="AY165" s="124" t="s">
        <v>139</v>
      </c>
      <c r="BK165" s="132">
        <f>SUM(BK166:BK188)</f>
        <v>0</v>
      </c>
    </row>
    <row r="166" spans="1:65" s="2" customFormat="1" ht="22.5" customHeight="1">
      <c r="A166" s="26"/>
      <c r="B166" s="135"/>
      <c r="C166" s="136" t="s">
        <v>258</v>
      </c>
      <c r="D166" s="136" t="s">
        <v>141</v>
      </c>
      <c r="E166" s="137" t="s">
        <v>1673</v>
      </c>
      <c r="F166" s="138" t="s">
        <v>1674</v>
      </c>
      <c r="G166" s="139" t="s">
        <v>154</v>
      </c>
      <c r="H166" s="140">
        <v>14</v>
      </c>
      <c r="I166" s="141"/>
      <c r="J166" s="141">
        <f t="shared" ref="J166:J188" si="20">ROUND(I166*H166,2)</f>
        <v>0</v>
      </c>
      <c r="K166" s="142"/>
      <c r="L166" s="27"/>
      <c r="M166" s="143" t="s">
        <v>1</v>
      </c>
      <c r="N166" s="144" t="s">
        <v>38</v>
      </c>
      <c r="O166" s="145">
        <v>0.39</v>
      </c>
      <c r="P166" s="145">
        <f t="shared" ref="P166:P188" si="21">O166*H166</f>
        <v>5.46</v>
      </c>
      <c r="Q166" s="145">
        <v>0</v>
      </c>
      <c r="R166" s="145">
        <f t="shared" ref="R166:R188" si="22">Q166*H166</f>
        <v>0</v>
      </c>
      <c r="S166" s="145">
        <v>1.4919999999999999E-2</v>
      </c>
      <c r="T166" s="146">
        <f t="shared" ref="T166:T188" si="23">S166*H166</f>
        <v>0.20888000000000001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7" t="s">
        <v>204</v>
      </c>
      <c r="AT166" s="147" t="s">
        <v>141</v>
      </c>
      <c r="AU166" s="147" t="s">
        <v>146</v>
      </c>
      <c r="AY166" s="14" t="s">
        <v>139</v>
      </c>
      <c r="BE166" s="148">
        <f t="shared" ref="BE166:BE188" si="24">IF(N166="základná",J166,0)</f>
        <v>0</v>
      </c>
      <c r="BF166" s="148">
        <f t="shared" ref="BF166:BF188" si="25">IF(N166="znížená",J166,0)</f>
        <v>0</v>
      </c>
      <c r="BG166" s="148">
        <f t="shared" ref="BG166:BG188" si="26">IF(N166="zákl. prenesená",J166,0)</f>
        <v>0</v>
      </c>
      <c r="BH166" s="148">
        <f t="shared" ref="BH166:BH188" si="27">IF(N166="zníž. prenesená",J166,0)</f>
        <v>0</v>
      </c>
      <c r="BI166" s="148">
        <f t="shared" ref="BI166:BI188" si="28">IF(N166="nulová",J166,0)</f>
        <v>0</v>
      </c>
      <c r="BJ166" s="14" t="s">
        <v>146</v>
      </c>
      <c r="BK166" s="148">
        <f t="shared" ref="BK166:BK188" si="29">ROUND(I166*H166,2)</f>
        <v>0</v>
      </c>
      <c r="BL166" s="14" t="s">
        <v>204</v>
      </c>
      <c r="BM166" s="147" t="s">
        <v>1675</v>
      </c>
    </row>
    <row r="167" spans="1:65" s="2" customFormat="1" ht="22.5" customHeight="1">
      <c r="A167" s="26"/>
      <c r="B167" s="135"/>
      <c r="C167" s="136" t="s">
        <v>263</v>
      </c>
      <c r="D167" s="136" t="s">
        <v>141</v>
      </c>
      <c r="E167" s="137" t="s">
        <v>1676</v>
      </c>
      <c r="F167" s="138" t="s">
        <v>1677</v>
      </c>
      <c r="G167" s="139" t="s">
        <v>278</v>
      </c>
      <c r="H167" s="140">
        <v>1</v>
      </c>
      <c r="I167" s="141"/>
      <c r="J167" s="141">
        <f t="shared" si="20"/>
        <v>0</v>
      </c>
      <c r="K167" s="142"/>
      <c r="L167" s="27"/>
      <c r="M167" s="143" t="s">
        <v>1</v>
      </c>
      <c r="N167" s="144" t="s">
        <v>38</v>
      </c>
      <c r="O167" s="145">
        <v>0.56899999999999995</v>
      </c>
      <c r="P167" s="145">
        <f t="shared" si="21"/>
        <v>0.56899999999999995</v>
      </c>
      <c r="Q167" s="145">
        <v>1.2899999999999999E-3</v>
      </c>
      <c r="R167" s="145">
        <f t="shared" si="22"/>
        <v>1.2899999999999999E-3</v>
      </c>
      <c r="S167" s="145">
        <v>0</v>
      </c>
      <c r="T167" s="146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7" t="s">
        <v>204</v>
      </c>
      <c r="AT167" s="147" t="s">
        <v>141</v>
      </c>
      <c r="AU167" s="147" t="s">
        <v>146</v>
      </c>
      <c r="AY167" s="14" t="s">
        <v>139</v>
      </c>
      <c r="BE167" s="148">
        <f t="shared" si="24"/>
        <v>0</v>
      </c>
      <c r="BF167" s="148">
        <f t="shared" si="25"/>
        <v>0</v>
      </c>
      <c r="BG167" s="148">
        <f t="shared" si="26"/>
        <v>0</v>
      </c>
      <c r="BH167" s="148">
        <f t="shared" si="27"/>
        <v>0</v>
      </c>
      <c r="BI167" s="148">
        <f t="shared" si="28"/>
        <v>0</v>
      </c>
      <c r="BJ167" s="14" t="s">
        <v>146</v>
      </c>
      <c r="BK167" s="148">
        <f t="shared" si="29"/>
        <v>0</v>
      </c>
      <c r="BL167" s="14" t="s">
        <v>204</v>
      </c>
      <c r="BM167" s="147" t="s">
        <v>1678</v>
      </c>
    </row>
    <row r="168" spans="1:65" s="2" customFormat="1" ht="22.5" customHeight="1">
      <c r="A168" s="26"/>
      <c r="B168" s="135"/>
      <c r="C168" s="136" t="s">
        <v>267</v>
      </c>
      <c r="D168" s="136" t="s">
        <v>141</v>
      </c>
      <c r="E168" s="137" t="s">
        <v>1679</v>
      </c>
      <c r="F168" s="138" t="s">
        <v>1680</v>
      </c>
      <c r="G168" s="139" t="s">
        <v>278</v>
      </c>
      <c r="H168" s="140">
        <v>1</v>
      </c>
      <c r="I168" s="141"/>
      <c r="J168" s="141">
        <f t="shared" si="20"/>
        <v>0</v>
      </c>
      <c r="K168" s="142"/>
      <c r="L168" s="27"/>
      <c r="M168" s="143" t="s">
        <v>1</v>
      </c>
      <c r="N168" s="144" t="s">
        <v>38</v>
      </c>
      <c r="O168" s="145">
        <v>0.59797999999999996</v>
      </c>
      <c r="P168" s="145">
        <f t="shared" si="21"/>
        <v>0.59797999999999996</v>
      </c>
      <c r="Q168" s="145">
        <v>1.98E-3</v>
      </c>
      <c r="R168" s="145">
        <f t="shared" si="22"/>
        <v>1.98E-3</v>
      </c>
      <c r="S168" s="145">
        <v>0</v>
      </c>
      <c r="T168" s="146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7" t="s">
        <v>204</v>
      </c>
      <c r="AT168" s="147" t="s">
        <v>141</v>
      </c>
      <c r="AU168" s="147" t="s">
        <v>146</v>
      </c>
      <c r="AY168" s="14" t="s">
        <v>139</v>
      </c>
      <c r="BE168" s="148">
        <f t="shared" si="24"/>
        <v>0</v>
      </c>
      <c r="BF168" s="148">
        <f t="shared" si="25"/>
        <v>0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4" t="s">
        <v>146</v>
      </c>
      <c r="BK168" s="148">
        <f t="shared" si="29"/>
        <v>0</v>
      </c>
      <c r="BL168" s="14" t="s">
        <v>204</v>
      </c>
      <c r="BM168" s="147" t="s">
        <v>1681</v>
      </c>
    </row>
    <row r="169" spans="1:65" s="2" customFormat="1" ht="22.5" customHeight="1">
      <c r="A169" s="26"/>
      <c r="B169" s="135"/>
      <c r="C169" s="136" t="s">
        <v>271</v>
      </c>
      <c r="D169" s="136" t="s">
        <v>141</v>
      </c>
      <c r="E169" s="137" t="s">
        <v>1682</v>
      </c>
      <c r="F169" s="138" t="s">
        <v>1683</v>
      </c>
      <c r="G169" s="139" t="s">
        <v>154</v>
      </c>
      <c r="H169" s="140">
        <v>31</v>
      </c>
      <c r="I169" s="141"/>
      <c r="J169" s="141">
        <f t="shared" si="20"/>
        <v>0</v>
      </c>
      <c r="K169" s="142"/>
      <c r="L169" s="27"/>
      <c r="M169" s="143" t="s">
        <v>1</v>
      </c>
      <c r="N169" s="144" t="s">
        <v>38</v>
      </c>
      <c r="O169" s="145">
        <v>0.61699999999999999</v>
      </c>
      <c r="P169" s="145">
        <f t="shared" si="21"/>
        <v>19.126999999999999</v>
      </c>
      <c r="Q169" s="145">
        <v>1.6299999999999999E-3</v>
      </c>
      <c r="R169" s="145">
        <f t="shared" si="22"/>
        <v>5.0529999999999999E-2</v>
      </c>
      <c r="S169" s="145">
        <v>0</v>
      </c>
      <c r="T169" s="146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7" t="s">
        <v>204</v>
      </c>
      <c r="AT169" s="147" t="s">
        <v>141</v>
      </c>
      <c r="AU169" s="147" t="s">
        <v>146</v>
      </c>
      <c r="AY169" s="14" t="s">
        <v>139</v>
      </c>
      <c r="BE169" s="148">
        <f t="shared" si="24"/>
        <v>0</v>
      </c>
      <c r="BF169" s="148">
        <f t="shared" si="25"/>
        <v>0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4" t="s">
        <v>146</v>
      </c>
      <c r="BK169" s="148">
        <f t="shared" si="29"/>
        <v>0</v>
      </c>
      <c r="BL169" s="14" t="s">
        <v>204</v>
      </c>
      <c r="BM169" s="147" t="s">
        <v>1684</v>
      </c>
    </row>
    <row r="170" spans="1:65" s="2" customFormat="1" ht="22.5" customHeight="1">
      <c r="A170" s="26"/>
      <c r="B170" s="135"/>
      <c r="C170" s="136" t="s">
        <v>275</v>
      </c>
      <c r="D170" s="136" t="s">
        <v>141</v>
      </c>
      <c r="E170" s="137" t="s">
        <v>1685</v>
      </c>
      <c r="F170" s="138" t="s">
        <v>1686</v>
      </c>
      <c r="G170" s="139" t="s">
        <v>154</v>
      </c>
      <c r="H170" s="140">
        <v>10</v>
      </c>
      <c r="I170" s="141"/>
      <c r="J170" s="141">
        <f t="shared" si="20"/>
        <v>0</v>
      </c>
      <c r="K170" s="142"/>
      <c r="L170" s="27"/>
      <c r="M170" s="143" t="s">
        <v>1</v>
      </c>
      <c r="N170" s="144" t="s">
        <v>38</v>
      </c>
      <c r="O170" s="145">
        <v>0.67900000000000005</v>
      </c>
      <c r="P170" s="145">
        <f t="shared" si="21"/>
        <v>6.79</v>
      </c>
      <c r="Q170" s="145">
        <v>2.7499999999999998E-3</v>
      </c>
      <c r="R170" s="145">
        <f t="shared" si="22"/>
        <v>2.75E-2</v>
      </c>
      <c r="S170" s="145">
        <v>0</v>
      </c>
      <c r="T170" s="146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7" t="s">
        <v>204</v>
      </c>
      <c r="AT170" s="147" t="s">
        <v>141</v>
      </c>
      <c r="AU170" s="147" t="s">
        <v>146</v>
      </c>
      <c r="AY170" s="14" t="s">
        <v>139</v>
      </c>
      <c r="BE170" s="148">
        <f t="shared" si="24"/>
        <v>0</v>
      </c>
      <c r="BF170" s="148">
        <f t="shared" si="25"/>
        <v>0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4" t="s">
        <v>146</v>
      </c>
      <c r="BK170" s="148">
        <f t="shared" si="29"/>
        <v>0</v>
      </c>
      <c r="BL170" s="14" t="s">
        <v>204</v>
      </c>
      <c r="BM170" s="147" t="s">
        <v>1687</v>
      </c>
    </row>
    <row r="171" spans="1:65" s="2" customFormat="1" ht="22.5" customHeight="1">
      <c r="A171" s="26"/>
      <c r="B171" s="135"/>
      <c r="C171" s="136" t="s">
        <v>280</v>
      </c>
      <c r="D171" s="136" t="s">
        <v>141</v>
      </c>
      <c r="E171" s="137" t="s">
        <v>1688</v>
      </c>
      <c r="F171" s="138" t="s">
        <v>1689</v>
      </c>
      <c r="G171" s="139" t="s">
        <v>154</v>
      </c>
      <c r="H171" s="140">
        <v>9</v>
      </c>
      <c r="I171" s="141"/>
      <c r="J171" s="141">
        <f t="shared" si="20"/>
        <v>0</v>
      </c>
      <c r="K171" s="142"/>
      <c r="L171" s="27"/>
      <c r="M171" s="143" t="s">
        <v>1</v>
      </c>
      <c r="N171" s="144" t="s">
        <v>38</v>
      </c>
      <c r="O171" s="145">
        <v>0.29199999999999998</v>
      </c>
      <c r="P171" s="145">
        <f t="shared" si="21"/>
        <v>2.6280000000000001</v>
      </c>
      <c r="Q171" s="145">
        <v>1.5299999999999999E-3</v>
      </c>
      <c r="R171" s="145">
        <f t="shared" si="22"/>
        <v>1.3769999999999999E-2</v>
      </c>
      <c r="S171" s="145">
        <v>0</v>
      </c>
      <c r="T171" s="146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7" t="s">
        <v>204</v>
      </c>
      <c r="AT171" s="147" t="s">
        <v>141</v>
      </c>
      <c r="AU171" s="147" t="s">
        <v>146</v>
      </c>
      <c r="AY171" s="14" t="s">
        <v>139</v>
      </c>
      <c r="BE171" s="148">
        <f t="shared" si="24"/>
        <v>0</v>
      </c>
      <c r="BF171" s="148">
        <f t="shared" si="25"/>
        <v>0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4" t="s">
        <v>146</v>
      </c>
      <c r="BK171" s="148">
        <f t="shared" si="29"/>
        <v>0</v>
      </c>
      <c r="BL171" s="14" t="s">
        <v>204</v>
      </c>
      <c r="BM171" s="147" t="s">
        <v>1690</v>
      </c>
    </row>
    <row r="172" spans="1:65" s="2" customFormat="1" ht="22.5" customHeight="1">
      <c r="A172" s="26"/>
      <c r="B172" s="135"/>
      <c r="C172" s="136" t="s">
        <v>284</v>
      </c>
      <c r="D172" s="136" t="s">
        <v>141</v>
      </c>
      <c r="E172" s="137" t="s">
        <v>1691</v>
      </c>
      <c r="F172" s="138" t="s">
        <v>1692</v>
      </c>
      <c r="G172" s="139" t="s">
        <v>154</v>
      </c>
      <c r="H172" s="140">
        <v>9</v>
      </c>
      <c r="I172" s="141"/>
      <c r="J172" s="141">
        <f t="shared" si="20"/>
        <v>0</v>
      </c>
      <c r="K172" s="142"/>
      <c r="L172" s="27"/>
      <c r="M172" s="143" t="s">
        <v>1</v>
      </c>
      <c r="N172" s="144" t="s">
        <v>38</v>
      </c>
      <c r="O172" s="145">
        <v>0.70199999999999996</v>
      </c>
      <c r="P172" s="145">
        <f t="shared" si="21"/>
        <v>6.3179999999999996</v>
      </c>
      <c r="Q172" s="145">
        <v>2.179E-2</v>
      </c>
      <c r="R172" s="145">
        <f t="shared" si="22"/>
        <v>0.19611000000000001</v>
      </c>
      <c r="S172" s="145">
        <v>0</v>
      </c>
      <c r="T172" s="146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7" t="s">
        <v>204</v>
      </c>
      <c r="AT172" s="147" t="s">
        <v>141</v>
      </c>
      <c r="AU172" s="147" t="s">
        <v>146</v>
      </c>
      <c r="AY172" s="14" t="s">
        <v>139</v>
      </c>
      <c r="BE172" s="148">
        <f t="shared" si="24"/>
        <v>0</v>
      </c>
      <c r="BF172" s="148">
        <f t="shared" si="25"/>
        <v>0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4" t="s">
        <v>146</v>
      </c>
      <c r="BK172" s="148">
        <f t="shared" si="29"/>
        <v>0</v>
      </c>
      <c r="BL172" s="14" t="s">
        <v>204</v>
      </c>
      <c r="BM172" s="147" t="s">
        <v>1693</v>
      </c>
    </row>
    <row r="173" spans="1:65" s="2" customFormat="1" ht="22.5" customHeight="1">
      <c r="A173" s="26"/>
      <c r="B173" s="135"/>
      <c r="C173" s="136" t="s">
        <v>289</v>
      </c>
      <c r="D173" s="136" t="s">
        <v>141</v>
      </c>
      <c r="E173" s="137" t="s">
        <v>1694</v>
      </c>
      <c r="F173" s="138" t="s">
        <v>1695</v>
      </c>
      <c r="G173" s="139" t="s">
        <v>154</v>
      </c>
      <c r="H173" s="140">
        <v>7</v>
      </c>
      <c r="I173" s="141"/>
      <c r="J173" s="141">
        <f t="shared" si="20"/>
        <v>0</v>
      </c>
      <c r="K173" s="142"/>
      <c r="L173" s="27"/>
      <c r="M173" s="143" t="s">
        <v>1</v>
      </c>
      <c r="N173" s="144" t="s">
        <v>38</v>
      </c>
      <c r="O173" s="145">
        <v>0.74199999999999999</v>
      </c>
      <c r="P173" s="145">
        <f t="shared" si="21"/>
        <v>5.194</v>
      </c>
      <c r="Q173" s="145">
        <v>2.1309999999999999E-2</v>
      </c>
      <c r="R173" s="145">
        <f t="shared" si="22"/>
        <v>0.14917</v>
      </c>
      <c r="S173" s="145">
        <v>0</v>
      </c>
      <c r="T173" s="146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7" t="s">
        <v>204</v>
      </c>
      <c r="AT173" s="147" t="s">
        <v>141</v>
      </c>
      <c r="AU173" s="147" t="s">
        <v>146</v>
      </c>
      <c r="AY173" s="14" t="s">
        <v>139</v>
      </c>
      <c r="BE173" s="148">
        <f t="shared" si="24"/>
        <v>0</v>
      </c>
      <c r="BF173" s="148">
        <f t="shared" si="25"/>
        <v>0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4" t="s">
        <v>146</v>
      </c>
      <c r="BK173" s="148">
        <f t="shared" si="29"/>
        <v>0</v>
      </c>
      <c r="BL173" s="14" t="s">
        <v>204</v>
      </c>
      <c r="BM173" s="147" t="s">
        <v>1696</v>
      </c>
    </row>
    <row r="174" spans="1:65" s="2" customFormat="1" ht="16.5" customHeight="1">
      <c r="A174" s="26"/>
      <c r="B174" s="135"/>
      <c r="C174" s="136" t="s">
        <v>293</v>
      </c>
      <c r="D174" s="136" t="s">
        <v>141</v>
      </c>
      <c r="E174" s="137" t="s">
        <v>1697</v>
      </c>
      <c r="F174" s="138" t="s">
        <v>1698</v>
      </c>
      <c r="G174" s="139" t="s">
        <v>154</v>
      </c>
      <c r="H174" s="140">
        <v>14</v>
      </c>
      <c r="I174" s="141"/>
      <c r="J174" s="141">
        <f t="shared" si="20"/>
        <v>0</v>
      </c>
      <c r="K174" s="142"/>
      <c r="L174" s="27"/>
      <c r="M174" s="143" t="s">
        <v>1</v>
      </c>
      <c r="N174" s="144" t="s">
        <v>38</v>
      </c>
      <c r="O174" s="145">
        <v>0.59299999999999997</v>
      </c>
      <c r="P174" s="145">
        <f t="shared" si="21"/>
        <v>8.3019999999999996</v>
      </c>
      <c r="Q174" s="145">
        <v>1.09E-3</v>
      </c>
      <c r="R174" s="145">
        <f t="shared" si="22"/>
        <v>1.5259999999999999E-2</v>
      </c>
      <c r="S174" s="145">
        <v>0</v>
      </c>
      <c r="T174" s="146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7" t="s">
        <v>204</v>
      </c>
      <c r="AT174" s="147" t="s">
        <v>141</v>
      </c>
      <c r="AU174" s="147" t="s">
        <v>146</v>
      </c>
      <c r="AY174" s="14" t="s">
        <v>139</v>
      </c>
      <c r="BE174" s="148">
        <f t="shared" si="24"/>
        <v>0</v>
      </c>
      <c r="BF174" s="148">
        <f t="shared" si="25"/>
        <v>0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4" t="s">
        <v>146</v>
      </c>
      <c r="BK174" s="148">
        <f t="shared" si="29"/>
        <v>0</v>
      </c>
      <c r="BL174" s="14" t="s">
        <v>204</v>
      </c>
      <c r="BM174" s="147" t="s">
        <v>1699</v>
      </c>
    </row>
    <row r="175" spans="1:65" s="2" customFormat="1" ht="16.5" customHeight="1">
      <c r="A175" s="26"/>
      <c r="B175" s="135"/>
      <c r="C175" s="136" t="s">
        <v>297</v>
      </c>
      <c r="D175" s="136" t="s">
        <v>141</v>
      </c>
      <c r="E175" s="137" t="s">
        <v>1700</v>
      </c>
      <c r="F175" s="138" t="s">
        <v>1701</v>
      </c>
      <c r="G175" s="139" t="s">
        <v>154</v>
      </c>
      <c r="H175" s="140">
        <v>14</v>
      </c>
      <c r="I175" s="141"/>
      <c r="J175" s="141">
        <f t="shared" si="20"/>
        <v>0</v>
      </c>
      <c r="K175" s="142"/>
      <c r="L175" s="27"/>
      <c r="M175" s="143" t="s">
        <v>1</v>
      </c>
      <c r="N175" s="144" t="s">
        <v>38</v>
      </c>
      <c r="O175" s="145">
        <v>0.55400000000000005</v>
      </c>
      <c r="P175" s="145">
        <f t="shared" si="21"/>
        <v>7.7560000000000002</v>
      </c>
      <c r="Q175" s="145">
        <v>1.08E-3</v>
      </c>
      <c r="R175" s="145">
        <f t="shared" si="22"/>
        <v>1.512E-2</v>
      </c>
      <c r="S175" s="145">
        <v>0</v>
      </c>
      <c r="T175" s="146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7" t="s">
        <v>145</v>
      </c>
      <c r="AT175" s="147" t="s">
        <v>141</v>
      </c>
      <c r="AU175" s="147" t="s">
        <v>146</v>
      </c>
      <c r="AY175" s="14" t="s">
        <v>139</v>
      </c>
      <c r="BE175" s="148">
        <f t="shared" si="24"/>
        <v>0</v>
      </c>
      <c r="BF175" s="148">
        <f t="shared" si="25"/>
        <v>0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4" t="s">
        <v>146</v>
      </c>
      <c r="BK175" s="148">
        <f t="shared" si="29"/>
        <v>0</v>
      </c>
      <c r="BL175" s="14" t="s">
        <v>145</v>
      </c>
      <c r="BM175" s="147" t="s">
        <v>1702</v>
      </c>
    </row>
    <row r="176" spans="1:65" s="2" customFormat="1" ht="16.5" customHeight="1">
      <c r="A176" s="26"/>
      <c r="B176" s="135"/>
      <c r="C176" s="149" t="s">
        <v>301</v>
      </c>
      <c r="D176" s="149" t="s">
        <v>209</v>
      </c>
      <c r="E176" s="150" t="s">
        <v>1703</v>
      </c>
      <c r="F176" s="151" t="s">
        <v>1704</v>
      </c>
      <c r="G176" s="152" t="s">
        <v>278</v>
      </c>
      <c r="H176" s="153">
        <v>8</v>
      </c>
      <c r="I176" s="154"/>
      <c r="J176" s="154">
        <f t="shared" si="20"/>
        <v>0</v>
      </c>
      <c r="K176" s="155"/>
      <c r="L176" s="156"/>
      <c r="M176" s="157" t="s">
        <v>1</v>
      </c>
      <c r="N176" s="158" t="s">
        <v>38</v>
      </c>
      <c r="O176" s="145">
        <v>0</v>
      </c>
      <c r="P176" s="145">
        <f t="shared" si="21"/>
        <v>0</v>
      </c>
      <c r="Q176" s="145">
        <v>2.9999999999999997E-4</v>
      </c>
      <c r="R176" s="145">
        <f t="shared" si="22"/>
        <v>2.3999999999999998E-3</v>
      </c>
      <c r="S176" s="145">
        <v>0</v>
      </c>
      <c r="T176" s="146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7" t="s">
        <v>271</v>
      </c>
      <c r="AT176" s="147" t="s">
        <v>209</v>
      </c>
      <c r="AU176" s="147" t="s">
        <v>146</v>
      </c>
      <c r="AY176" s="14" t="s">
        <v>139</v>
      </c>
      <c r="BE176" s="148">
        <f t="shared" si="24"/>
        <v>0</v>
      </c>
      <c r="BF176" s="148">
        <f t="shared" si="25"/>
        <v>0</v>
      </c>
      <c r="BG176" s="148">
        <f t="shared" si="26"/>
        <v>0</v>
      </c>
      <c r="BH176" s="148">
        <f t="shared" si="27"/>
        <v>0</v>
      </c>
      <c r="BI176" s="148">
        <f t="shared" si="28"/>
        <v>0</v>
      </c>
      <c r="BJ176" s="14" t="s">
        <v>146</v>
      </c>
      <c r="BK176" s="148">
        <f t="shared" si="29"/>
        <v>0</v>
      </c>
      <c r="BL176" s="14" t="s">
        <v>204</v>
      </c>
      <c r="BM176" s="147" t="s">
        <v>1705</v>
      </c>
    </row>
    <row r="177" spans="1:65" s="2" customFormat="1" ht="16.5" customHeight="1">
      <c r="A177" s="26"/>
      <c r="B177" s="135"/>
      <c r="C177" s="149" t="s">
        <v>305</v>
      </c>
      <c r="D177" s="149" t="s">
        <v>209</v>
      </c>
      <c r="E177" s="150" t="s">
        <v>1706</v>
      </c>
      <c r="F177" s="151" t="s">
        <v>1707</v>
      </c>
      <c r="G177" s="152" t="s">
        <v>278</v>
      </c>
      <c r="H177" s="153">
        <v>1</v>
      </c>
      <c r="I177" s="154"/>
      <c r="J177" s="154">
        <f t="shared" si="20"/>
        <v>0</v>
      </c>
      <c r="K177" s="155"/>
      <c r="L177" s="156"/>
      <c r="M177" s="157" t="s">
        <v>1</v>
      </c>
      <c r="N177" s="158" t="s">
        <v>38</v>
      </c>
      <c r="O177" s="145">
        <v>0</v>
      </c>
      <c r="P177" s="145">
        <f t="shared" si="21"/>
        <v>0</v>
      </c>
      <c r="Q177" s="145">
        <v>4.2999999999999999E-4</v>
      </c>
      <c r="R177" s="145">
        <f t="shared" si="22"/>
        <v>4.2999999999999999E-4</v>
      </c>
      <c r="S177" s="145">
        <v>0</v>
      </c>
      <c r="T177" s="146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7" t="s">
        <v>271</v>
      </c>
      <c r="AT177" s="147" t="s">
        <v>209</v>
      </c>
      <c r="AU177" s="147" t="s">
        <v>146</v>
      </c>
      <c r="AY177" s="14" t="s">
        <v>139</v>
      </c>
      <c r="BE177" s="148">
        <f t="shared" si="24"/>
        <v>0</v>
      </c>
      <c r="BF177" s="148">
        <f t="shared" si="25"/>
        <v>0</v>
      </c>
      <c r="BG177" s="148">
        <f t="shared" si="26"/>
        <v>0</v>
      </c>
      <c r="BH177" s="148">
        <f t="shared" si="27"/>
        <v>0</v>
      </c>
      <c r="BI177" s="148">
        <f t="shared" si="28"/>
        <v>0</v>
      </c>
      <c r="BJ177" s="14" t="s">
        <v>146</v>
      </c>
      <c r="BK177" s="148">
        <f t="shared" si="29"/>
        <v>0</v>
      </c>
      <c r="BL177" s="14" t="s">
        <v>204</v>
      </c>
      <c r="BM177" s="147" t="s">
        <v>1708</v>
      </c>
    </row>
    <row r="178" spans="1:65" s="2" customFormat="1" ht="16.5" customHeight="1">
      <c r="A178" s="26"/>
      <c r="B178" s="135"/>
      <c r="C178" s="149" t="s">
        <v>309</v>
      </c>
      <c r="D178" s="149" t="s">
        <v>209</v>
      </c>
      <c r="E178" s="150" t="s">
        <v>1709</v>
      </c>
      <c r="F178" s="151" t="s">
        <v>1710</v>
      </c>
      <c r="G178" s="152" t="s">
        <v>278</v>
      </c>
      <c r="H178" s="153">
        <v>1</v>
      </c>
      <c r="I178" s="154"/>
      <c r="J178" s="154">
        <f t="shared" si="20"/>
        <v>0</v>
      </c>
      <c r="K178" s="155"/>
      <c r="L178" s="156"/>
      <c r="M178" s="157" t="s">
        <v>1</v>
      </c>
      <c r="N178" s="158" t="s">
        <v>38</v>
      </c>
      <c r="O178" s="145">
        <v>0</v>
      </c>
      <c r="P178" s="145">
        <f t="shared" si="21"/>
        <v>0</v>
      </c>
      <c r="Q178" s="145">
        <v>2.0000000000000001E-4</v>
      </c>
      <c r="R178" s="145">
        <f t="shared" si="22"/>
        <v>2.0000000000000001E-4</v>
      </c>
      <c r="S178" s="145">
        <v>0</v>
      </c>
      <c r="T178" s="146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7" t="s">
        <v>271</v>
      </c>
      <c r="AT178" s="147" t="s">
        <v>209</v>
      </c>
      <c r="AU178" s="147" t="s">
        <v>146</v>
      </c>
      <c r="AY178" s="14" t="s">
        <v>139</v>
      </c>
      <c r="BE178" s="148">
        <f t="shared" si="24"/>
        <v>0</v>
      </c>
      <c r="BF178" s="148">
        <f t="shared" si="25"/>
        <v>0</v>
      </c>
      <c r="BG178" s="148">
        <f t="shared" si="26"/>
        <v>0</v>
      </c>
      <c r="BH178" s="148">
        <f t="shared" si="27"/>
        <v>0</v>
      </c>
      <c r="BI178" s="148">
        <f t="shared" si="28"/>
        <v>0</v>
      </c>
      <c r="BJ178" s="14" t="s">
        <v>146</v>
      </c>
      <c r="BK178" s="148">
        <f t="shared" si="29"/>
        <v>0</v>
      </c>
      <c r="BL178" s="14" t="s">
        <v>204</v>
      </c>
      <c r="BM178" s="147" t="s">
        <v>1711</v>
      </c>
    </row>
    <row r="179" spans="1:65" s="2" customFormat="1" ht="24">
      <c r="A179" s="26"/>
      <c r="B179" s="135"/>
      <c r="C179" s="136" t="s">
        <v>313</v>
      </c>
      <c r="D179" s="136" t="s">
        <v>141</v>
      </c>
      <c r="E179" s="137" t="s">
        <v>1712</v>
      </c>
      <c r="F179" s="138" t="s">
        <v>1713</v>
      </c>
      <c r="G179" s="139" t="s">
        <v>278</v>
      </c>
      <c r="H179" s="140">
        <v>14</v>
      </c>
      <c r="I179" s="141"/>
      <c r="J179" s="141">
        <f t="shared" si="20"/>
        <v>0</v>
      </c>
      <c r="K179" s="142"/>
      <c r="L179" s="27"/>
      <c r="M179" s="143" t="s">
        <v>1</v>
      </c>
      <c r="N179" s="144" t="s">
        <v>38</v>
      </c>
      <c r="O179" s="145">
        <v>0.14899999999999999</v>
      </c>
      <c r="P179" s="145">
        <f t="shared" si="21"/>
        <v>2.0859999999999999</v>
      </c>
      <c r="Q179" s="145">
        <v>0</v>
      </c>
      <c r="R179" s="145">
        <f t="shared" si="22"/>
        <v>0</v>
      </c>
      <c r="S179" s="145">
        <v>0</v>
      </c>
      <c r="T179" s="146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7" t="s">
        <v>204</v>
      </c>
      <c r="AT179" s="147" t="s">
        <v>141</v>
      </c>
      <c r="AU179" s="147" t="s">
        <v>146</v>
      </c>
      <c r="AY179" s="14" t="s">
        <v>139</v>
      </c>
      <c r="BE179" s="148">
        <f t="shared" si="24"/>
        <v>0</v>
      </c>
      <c r="BF179" s="148">
        <f t="shared" si="25"/>
        <v>0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4" t="s">
        <v>146</v>
      </c>
      <c r="BK179" s="148">
        <f t="shared" si="29"/>
        <v>0</v>
      </c>
      <c r="BL179" s="14" t="s">
        <v>204</v>
      </c>
      <c r="BM179" s="147" t="s">
        <v>1714</v>
      </c>
    </row>
    <row r="180" spans="1:65" s="2" customFormat="1" ht="24">
      <c r="A180" s="26"/>
      <c r="B180" s="135"/>
      <c r="C180" s="136" t="s">
        <v>317</v>
      </c>
      <c r="D180" s="136" t="s">
        <v>141</v>
      </c>
      <c r="E180" s="137" t="s">
        <v>1715</v>
      </c>
      <c r="F180" s="138" t="s">
        <v>1716</v>
      </c>
      <c r="G180" s="139" t="s">
        <v>278</v>
      </c>
      <c r="H180" s="140">
        <v>3</v>
      </c>
      <c r="I180" s="141"/>
      <c r="J180" s="141">
        <f t="shared" si="20"/>
        <v>0</v>
      </c>
      <c r="K180" s="142"/>
      <c r="L180" s="27"/>
      <c r="M180" s="143" t="s">
        <v>1</v>
      </c>
      <c r="N180" s="144" t="s">
        <v>38</v>
      </c>
      <c r="O180" s="145">
        <v>0.16500000000000001</v>
      </c>
      <c r="P180" s="145">
        <f t="shared" si="21"/>
        <v>0.495</v>
      </c>
      <c r="Q180" s="145">
        <v>0</v>
      </c>
      <c r="R180" s="145">
        <f t="shared" si="22"/>
        <v>0</v>
      </c>
      <c r="S180" s="145">
        <v>0</v>
      </c>
      <c r="T180" s="146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7" t="s">
        <v>204</v>
      </c>
      <c r="AT180" s="147" t="s">
        <v>141</v>
      </c>
      <c r="AU180" s="147" t="s">
        <v>146</v>
      </c>
      <c r="AY180" s="14" t="s">
        <v>139</v>
      </c>
      <c r="BE180" s="148">
        <f t="shared" si="24"/>
        <v>0</v>
      </c>
      <c r="BF180" s="148">
        <f t="shared" si="25"/>
        <v>0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4" t="s">
        <v>146</v>
      </c>
      <c r="BK180" s="148">
        <f t="shared" si="29"/>
        <v>0</v>
      </c>
      <c r="BL180" s="14" t="s">
        <v>204</v>
      </c>
      <c r="BM180" s="147" t="s">
        <v>1717</v>
      </c>
    </row>
    <row r="181" spans="1:65" s="2" customFormat="1" ht="24">
      <c r="A181" s="26"/>
      <c r="B181" s="135"/>
      <c r="C181" s="136" t="s">
        <v>321</v>
      </c>
      <c r="D181" s="136" t="s">
        <v>141</v>
      </c>
      <c r="E181" s="137" t="s">
        <v>1718</v>
      </c>
      <c r="F181" s="138" t="s">
        <v>1719</v>
      </c>
      <c r="G181" s="139" t="s">
        <v>278</v>
      </c>
      <c r="H181" s="140">
        <v>8</v>
      </c>
      <c r="I181" s="141"/>
      <c r="J181" s="141">
        <f t="shared" si="20"/>
        <v>0</v>
      </c>
      <c r="K181" s="142"/>
      <c r="L181" s="27"/>
      <c r="M181" s="143" t="s">
        <v>1</v>
      </c>
      <c r="N181" s="144" t="s">
        <v>38</v>
      </c>
      <c r="O181" s="145">
        <v>0.24399999999999999</v>
      </c>
      <c r="P181" s="145">
        <f t="shared" si="21"/>
        <v>1.952</v>
      </c>
      <c r="Q181" s="145">
        <v>0</v>
      </c>
      <c r="R181" s="145">
        <f t="shared" si="22"/>
        <v>0</v>
      </c>
      <c r="S181" s="145">
        <v>0</v>
      </c>
      <c r="T181" s="146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7" t="s">
        <v>204</v>
      </c>
      <c r="AT181" s="147" t="s">
        <v>141</v>
      </c>
      <c r="AU181" s="147" t="s">
        <v>146</v>
      </c>
      <c r="AY181" s="14" t="s">
        <v>139</v>
      </c>
      <c r="BE181" s="148">
        <f t="shared" si="24"/>
        <v>0</v>
      </c>
      <c r="BF181" s="148">
        <f t="shared" si="25"/>
        <v>0</v>
      </c>
      <c r="BG181" s="148">
        <f t="shared" si="26"/>
        <v>0</v>
      </c>
      <c r="BH181" s="148">
        <f t="shared" si="27"/>
        <v>0</v>
      </c>
      <c r="BI181" s="148">
        <f t="shared" si="28"/>
        <v>0</v>
      </c>
      <c r="BJ181" s="14" t="s">
        <v>146</v>
      </c>
      <c r="BK181" s="148">
        <f t="shared" si="29"/>
        <v>0</v>
      </c>
      <c r="BL181" s="14" t="s">
        <v>204</v>
      </c>
      <c r="BM181" s="147" t="s">
        <v>1720</v>
      </c>
    </row>
    <row r="182" spans="1:65" s="2" customFormat="1" ht="24">
      <c r="A182" s="26"/>
      <c r="B182" s="135"/>
      <c r="C182" s="136" t="s">
        <v>325</v>
      </c>
      <c r="D182" s="136" t="s">
        <v>141</v>
      </c>
      <c r="E182" s="137" t="s">
        <v>1721</v>
      </c>
      <c r="F182" s="138" t="s">
        <v>1722</v>
      </c>
      <c r="G182" s="139" t="s">
        <v>278</v>
      </c>
      <c r="H182" s="140">
        <v>2</v>
      </c>
      <c r="I182" s="141"/>
      <c r="J182" s="141">
        <f t="shared" si="20"/>
        <v>0</v>
      </c>
      <c r="K182" s="142"/>
      <c r="L182" s="27"/>
      <c r="M182" s="143" t="s">
        <v>1</v>
      </c>
      <c r="N182" s="144" t="s">
        <v>38</v>
      </c>
      <c r="O182" s="145">
        <v>0.40126000000000001</v>
      </c>
      <c r="P182" s="145">
        <f t="shared" si="21"/>
        <v>0.80252000000000001</v>
      </c>
      <c r="Q182" s="145">
        <v>3.6000000000000002E-4</v>
      </c>
      <c r="R182" s="145">
        <f t="shared" si="22"/>
        <v>7.2000000000000005E-4</v>
      </c>
      <c r="S182" s="145">
        <v>0</v>
      </c>
      <c r="T182" s="146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7" t="s">
        <v>204</v>
      </c>
      <c r="AT182" s="147" t="s">
        <v>141</v>
      </c>
      <c r="AU182" s="147" t="s">
        <v>146</v>
      </c>
      <c r="AY182" s="14" t="s">
        <v>139</v>
      </c>
      <c r="BE182" s="148">
        <f t="shared" si="24"/>
        <v>0</v>
      </c>
      <c r="BF182" s="148">
        <f t="shared" si="25"/>
        <v>0</v>
      </c>
      <c r="BG182" s="148">
        <f t="shared" si="26"/>
        <v>0</v>
      </c>
      <c r="BH182" s="148">
        <f t="shared" si="27"/>
        <v>0</v>
      </c>
      <c r="BI182" s="148">
        <f t="shared" si="28"/>
        <v>0</v>
      </c>
      <c r="BJ182" s="14" t="s">
        <v>146</v>
      </c>
      <c r="BK182" s="148">
        <f t="shared" si="29"/>
        <v>0</v>
      </c>
      <c r="BL182" s="14" t="s">
        <v>204</v>
      </c>
      <c r="BM182" s="147" t="s">
        <v>1723</v>
      </c>
    </row>
    <row r="183" spans="1:65" s="2" customFormat="1" ht="24">
      <c r="A183" s="26"/>
      <c r="B183" s="135"/>
      <c r="C183" s="149" t="s">
        <v>329</v>
      </c>
      <c r="D183" s="149" t="s">
        <v>209</v>
      </c>
      <c r="E183" s="150" t="s">
        <v>1724</v>
      </c>
      <c r="F183" s="151" t="s">
        <v>1725</v>
      </c>
      <c r="G183" s="152" t="s">
        <v>278</v>
      </c>
      <c r="H183" s="153">
        <v>2</v>
      </c>
      <c r="I183" s="154"/>
      <c r="J183" s="154">
        <f t="shared" si="20"/>
        <v>0</v>
      </c>
      <c r="K183" s="155"/>
      <c r="L183" s="156"/>
      <c r="M183" s="157" t="s">
        <v>1</v>
      </c>
      <c r="N183" s="158" t="s">
        <v>38</v>
      </c>
      <c r="O183" s="145">
        <v>0</v>
      </c>
      <c r="P183" s="145">
        <f t="shared" si="21"/>
        <v>0</v>
      </c>
      <c r="Q183" s="145">
        <v>7.2999999999999996E-4</v>
      </c>
      <c r="R183" s="145">
        <f t="shared" si="22"/>
        <v>1.4599999999999999E-3</v>
      </c>
      <c r="S183" s="145">
        <v>0</v>
      </c>
      <c r="T183" s="146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7" t="s">
        <v>271</v>
      </c>
      <c r="AT183" s="147" t="s">
        <v>209</v>
      </c>
      <c r="AU183" s="147" t="s">
        <v>146</v>
      </c>
      <c r="AY183" s="14" t="s">
        <v>139</v>
      </c>
      <c r="BE183" s="148">
        <f t="shared" si="24"/>
        <v>0</v>
      </c>
      <c r="BF183" s="148">
        <f t="shared" si="25"/>
        <v>0</v>
      </c>
      <c r="BG183" s="148">
        <f t="shared" si="26"/>
        <v>0</v>
      </c>
      <c r="BH183" s="148">
        <f t="shared" si="27"/>
        <v>0</v>
      </c>
      <c r="BI183" s="148">
        <f t="shared" si="28"/>
        <v>0</v>
      </c>
      <c r="BJ183" s="14" t="s">
        <v>146</v>
      </c>
      <c r="BK183" s="148">
        <f t="shared" si="29"/>
        <v>0</v>
      </c>
      <c r="BL183" s="14" t="s">
        <v>204</v>
      </c>
      <c r="BM183" s="147" t="s">
        <v>1726</v>
      </c>
    </row>
    <row r="184" spans="1:65" s="2" customFormat="1" ht="16.5" customHeight="1">
      <c r="A184" s="26"/>
      <c r="B184" s="135"/>
      <c r="C184" s="136" t="s">
        <v>333</v>
      </c>
      <c r="D184" s="136" t="s">
        <v>141</v>
      </c>
      <c r="E184" s="137" t="s">
        <v>1727</v>
      </c>
      <c r="F184" s="138" t="s">
        <v>1728</v>
      </c>
      <c r="G184" s="139" t="s">
        <v>278</v>
      </c>
      <c r="H184" s="140">
        <v>1</v>
      </c>
      <c r="I184" s="141"/>
      <c r="J184" s="141">
        <f t="shared" si="20"/>
        <v>0</v>
      </c>
      <c r="K184" s="142"/>
      <c r="L184" s="27"/>
      <c r="M184" s="143" t="s">
        <v>1</v>
      </c>
      <c r="N184" s="144" t="s">
        <v>38</v>
      </c>
      <c r="O184" s="145">
        <v>0.13664999999999999</v>
      </c>
      <c r="P184" s="145">
        <f t="shared" si="21"/>
        <v>0.13664999999999999</v>
      </c>
      <c r="Q184" s="145">
        <v>1.4999999999999999E-4</v>
      </c>
      <c r="R184" s="145">
        <f t="shared" si="22"/>
        <v>1.4999999999999999E-4</v>
      </c>
      <c r="S184" s="145">
        <v>0</v>
      </c>
      <c r="T184" s="146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7" t="s">
        <v>204</v>
      </c>
      <c r="AT184" s="147" t="s">
        <v>141</v>
      </c>
      <c r="AU184" s="147" t="s">
        <v>146</v>
      </c>
      <c r="AY184" s="14" t="s">
        <v>139</v>
      </c>
      <c r="BE184" s="148">
        <f t="shared" si="24"/>
        <v>0</v>
      </c>
      <c r="BF184" s="148">
        <f t="shared" si="25"/>
        <v>0</v>
      </c>
      <c r="BG184" s="148">
        <f t="shared" si="26"/>
        <v>0</v>
      </c>
      <c r="BH184" s="148">
        <f t="shared" si="27"/>
        <v>0</v>
      </c>
      <c r="BI184" s="148">
        <f t="shared" si="28"/>
        <v>0</v>
      </c>
      <c r="BJ184" s="14" t="s">
        <v>146</v>
      </c>
      <c r="BK184" s="148">
        <f t="shared" si="29"/>
        <v>0</v>
      </c>
      <c r="BL184" s="14" t="s">
        <v>204</v>
      </c>
      <c r="BM184" s="147" t="s">
        <v>1729</v>
      </c>
    </row>
    <row r="185" spans="1:65" s="2" customFormat="1" ht="16.5" customHeight="1">
      <c r="A185" s="26"/>
      <c r="B185" s="135"/>
      <c r="C185" s="136" t="s">
        <v>337</v>
      </c>
      <c r="D185" s="136" t="s">
        <v>141</v>
      </c>
      <c r="E185" s="137" t="s">
        <v>1730</v>
      </c>
      <c r="F185" s="138" t="s">
        <v>1731</v>
      </c>
      <c r="G185" s="139" t="s">
        <v>278</v>
      </c>
      <c r="H185" s="140">
        <v>2</v>
      </c>
      <c r="I185" s="141"/>
      <c r="J185" s="141">
        <f t="shared" si="20"/>
        <v>0</v>
      </c>
      <c r="K185" s="142"/>
      <c r="L185" s="27"/>
      <c r="M185" s="143" t="s">
        <v>1</v>
      </c>
      <c r="N185" s="144" t="s">
        <v>38</v>
      </c>
      <c r="O185" s="145">
        <v>0.191</v>
      </c>
      <c r="P185" s="145">
        <f t="shared" si="21"/>
        <v>0.38200000000000001</v>
      </c>
      <c r="Q185" s="145">
        <v>4.6899999999999997E-3</v>
      </c>
      <c r="R185" s="145">
        <f t="shared" si="22"/>
        <v>9.3799999999999994E-3</v>
      </c>
      <c r="S185" s="145">
        <v>0</v>
      </c>
      <c r="T185" s="146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7" t="s">
        <v>204</v>
      </c>
      <c r="AT185" s="147" t="s">
        <v>141</v>
      </c>
      <c r="AU185" s="147" t="s">
        <v>146</v>
      </c>
      <c r="AY185" s="14" t="s">
        <v>139</v>
      </c>
      <c r="BE185" s="148">
        <f t="shared" si="24"/>
        <v>0</v>
      </c>
      <c r="BF185" s="148">
        <f t="shared" si="25"/>
        <v>0</v>
      </c>
      <c r="BG185" s="148">
        <f t="shared" si="26"/>
        <v>0</v>
      </c>
      <c r="BH185" s="148">
        <f t="shared" si="27"/>
        <v>0</v>
      </c>
      <c r="BI185" s="148">
        <f t="shared" si="28"/>
        <v>0</v>
      </c>
      <c r="BJ185" s="14" t="s">
        <v>146</v>
      </c>
      <c r="BK185" s="148">
        <f t="shared" si="29"/>
        <v>0</v>
      </c>
      <c r="BL185" s="14" t="s">
        <v>204</v>
      </c>
      <c r="BM185" s="147" t="s">
        <v>1732</v>
      </c>
    </row>
    <row r="186" spans="1:65" s="2" customFormat="1" ht="16.5" customHeight="1">
      <c r="A186" s="26"/>
      <c r="B186" s="135"/>
      <c r="C186" s="136" t="s">
        <v>341</v>
      </c>
      <c r="D186" s="136" t="s">
        <v>141</v>
      </c>
      <c r="E186" s="137" t="s">
        <v>1733</v>
      </c>
      <c r="F186" s="138" t="s">
        <v>1734</v>
      </c>
      <c r="G186" s="139" t="s">
        <v>154</v>
      </c>
      <c r="H186" s="140">
        <v>18</v>
      </c>
      <c r="I186" s="141"/>
      <c r="J186" s="141">
        <f t="shared" si="20"/>
        <v>0</v>
      </c>
      <c r="K186" s="142"/>
      <c r="L186" s="27"/>
      <c r="M186" s="143" t="s">
        <v>1</v>
      </c>
      <c r="N186" s="144" t="s">
        <v>38</v>
      </c>
      <c r="O186" s="145">
        <v>0.44</v>
      </c>
      <c r="P186" s="145">
        <f t="shared" si="21"/>
        <v>7.92</v>
      </c>
      <c r="Q186" s="145">
        <v>0</v>
      </c>
      <c r="R186" s="145">
        <f t="shared" si="22"/>
        <v>0</v>
      </c>
      <c r="S186" s="145">
        <v>0</v>
      </c>
      <c r="T186" s="146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7" t="s">
        <v>204</v>
      </c>
      <c r="AT186" s="147" t="s">
        <v>141</v>
      </c>
      <c r="AU186" s="147" t="s">
        <v>146</v>
      </c>
      <c r="AY186" s="14" t="s">
        <v>139</v>
      </c>
      <c r="BE186" s="148">
        <f t="shared" si="24"/>
        <v>0</v>
      </c>
      <c r="BF186" s="148">
        <f t="shared" si="25"/>
        <v>0</v>
      </c>
      <c r="BG186" s="148">
        <f t="shared" si="26"/>
        <v>0</v>
      </c>
      <c r="BH186" s="148">
        <f t="shared" si="27"/>
        <v>0</v>
      </c>
      <c r="BI186" s="148">
        <f t="shared" si="28"/>
        <v>0</v>
      </c>
      <c r="BJ186" s="14" t="s">
        <v>146</v>
      </c>
      <c r="BK186" s="148">
        <f t="shared" si="29"/>
        <v>0</v>
      </c>
      <c r="BL186" s="14" t="s">
        <v>204</v>
      </c>
      <c r="BM186" s="147" t="s">
        <v>1735</v>
      </c>
    </row>
    <row r="187" spans="1:65" s="2" customFormat="1" ht="24">
      <c r="A187" s="26"/>
      <c r="B187" s="135"/>
      <c r="C187" s="136" t="s">
        <v>345</v>
      </c>
      <c r="D187" s="136" t="s">
        <v>141</v>
      </c>
      <c r="E187" s="137" t="s">
        <v>1736</v>
      </c>
      <c r="F187" s="138" t="s">
        <v>1737</v>
      </c>
      <c r="G187" s="139" t="s">
        <v>154</v>
      </c>
      <c r="H187" s="140">
        <v>99</v>
      </c>
      <c r="I187" s="141"/>
      <c r="J187" s="141">
        <f t="shared" si="20"/>
        <v>0</v>
      </c>
      <c r="K187" s="142"/>
      <c r="L187" s="27"/>
      <c r="M187" s="143" t="s">
        <v>1</v>
      </c>
      <c r="N187" s="144" t="s">
        <v>38</v>
      </c>
      <c r="O187" s="145">
        <v>4.4999999999999998E-2</v>
      </c>
      <c r="P187" s="145">
        <f t="shared" si="21"/>
        <v>4.4550000000000001</v>
      </c>
      <c r="Q187" s="145">
        <v>0</v>
      </c>
      <c r="R187" s="145">
        <f t="shared" si="22"/>
        <v>0</v>
      </c>
      <c r="S187" s="145">
        <v>0</v>
      </c>
      <c r="T187" s="146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7" t="s">
        <v>204</v>
      </c>
      <c r="AT187" s="147" t="s">
        <v>141</v>
      </c>
      <c r="AU187" s="147" t="s">
        <v>146</v>
      </c>
      <c r="AY187" s="14" t="s">
        <v>139</v>
      </c>
      <c r="BE187" s="148">
        <f t="shared" si="24"/>
        <v>0</v>
      </c>
      <c r="BF187" s="148">
        <f t="shared" si="25"/>
        <v>0</v>
      </c>
      <c r="BG187" s="148">
        <f t="shared" si="26"/>
        <v>0</v>
      </c>
      <c r="BH187" s="148">
        <f t="shared" si="27"/>
        <v>0</v>
      </c>
      <c r="BI187" s="148">
        <f t="shared" si="28"/>
        <v>0</v>
      </c>
      <c r="BJ187" s="14" t="s">
        <v>146</v>
      </c>
      <c r="BK187" s="148">
        <f t="shared" si="29"/>
        <v>0</v>
      </c>
      <c r="BL187" s="14" t="s">
        <v>204</v>
      </c>
      <c r="BM187" s="147" t="s">
        <v>1738</v>
      </c>
    </row>
    <row r="188" spans="1:65" s="2" customFormat="1" ht="24">
      <c r="A188" s="26"/>
      <c r="B188" s="135"/>
      <c r="C188" s="136" t="s">
        <v>350</v>
      </c>
      <c r="D188" s="136" t="s">
        <v>141</v>
      </c>
      <c r="E188" s="137" t="s">
        <v>1739</v>
      </c>
      <c r="F188" s="138" t="s">
        <v>1740</v>
      </c>
      <c r="G188" s="139" t="s">
        <v>261</v>
      </c>
      <c r="H188" s="140">
        <v>0.47</v>
      </c>
      <c r="I188" s="141"/>
      <c r="J188" s="141">
        <f t="shared" si="20"/>
        <v>0</v>
      </c>
      <c r="K188" s="142"/>
      <c r="L188" s="27"/>
      <c r="M188" s="143" t="s">
        <v>1</v>
      </c>
      <c r="N188" s="144" t="s">
        <v>38</v>
      </c>
      <c r="O188" s="145">
        <v>1.4</v>
      </c>
      <c r="P188" s="145">
        <f t="shared" si="21"/>
        <v>0.65800000000000003</v>
      </c>
      <c r="Q188" s="145">
        <v>0</v>
      </c>
      <c r="R188" s="145">
        <f t="shared" si="22"/>
        <v>0</v>
      </c>
      <c r="S188" s="145">
        <v>0</v>
      </c>
      <c r="T188" s="146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7" t="s">
        <v>204</v>
      </c>
      <c r="AT188" s="147" t="s">
        <v>141</v>
      </c>
      <c r="AU188" s="147" t="s">
        <v>146</v>
      </c>
      <c r="AY188" s="14" t="s">
        <v>139</v>
      </c>
      <c r="BE188" s="148">
        <f t="shared" si="24"/>
        <v>0</v>
      </c>
      <c r="BF188" s="148">
        <f t="shared" si="25"/>
        <v>0</v>
      </c>
      <c r="BG188" s="148">
        <f t="shared" si="26"/>
        <v>0</v>
      </c>
      <c r="BH188" s="148">
        <f t="shared" si="27"/>
        <v>0</v>
      </c>
      <c r="BI188" s="148">
        <f t="shared" si="28"/>
        <v>0</v>
      </c>
      <c r="BJ188" s="14" t="s">
        <v>146</v>
      </c>
      <c r="BK188" s="148">
        <f t="shared" si="29"/>
        <v>0</v>
      </c>
      <c r="BL188" s="14" t="s">
        <v>204</v>
      </c>
      <c r="BM188" s="147" t="s">
        <v>1741</v>
      </c>
    </row>
    <row r="189" spans="1:65" s="12" customFormat="1" ht="22.9" customHeight="1">
      <c r="B189" s="123"/>
      <c r="D189" s="124" t="s">
        <v>71</v>
      </c>
      <c r="E189" s="133" t="s">
        <v>1742</v>
      </c>
      <c r="F189" s="133" t="s">
        <v>1743</v>
      </c>
      <c r="I189" s="214"/>
      <c r="J189" s="134">
        <f>BK189</f>
        <v>0</v>
      </c>
      <c r="L189" s="123"/>
      <c r="M189" s="127"/>
      <c r="N189" s="128"/>
      <c r="O189" s="128"/>
      <c r="P189" s="129">
        <f>SUM(P190:P227)</f>
        <v>108.95938</v>
      </c>
      <c r="Q189" s="128"/>
      <c r="R189" s="129">
        <f>SUM(R190:R227)</f>
        <v>0.85216000000000003</v>
      </c>
      <c r="S189" s="128"/>
      <c r="T189" s="130">
        <f>SUM(T190:T227)</f>
        <v>0</v>
      </c>
      <c r="AR189" s="124" t="s">
        <v>146</v>
      </c>
      <c r="AT189" s="131" t="s">
        <v>71</v>
      </c>
      <c r="AU189" s="131" t="s">
        <v>80</v>
      </c>
      <c r="AY189" s="124" t="s">
        <v>139</v>
      </c>
      <c r="BK189" s="132">
        <f>SUM(BK190:BK227)</f>
        <v>0</v>
      </c>
    </row>
    <row r="190" spans="1:65" s="2" customFormat="1" ht="22.5" customHeight="1">
      <c r="A190" s="26"/>
      <c r="B190" s="135"/>
      <c r="C190" s="136" t="s">
        <v>354</v>
      </c>
      <c r="D190" s="136" t="s">
        <v>141</v>
      </c>
      <c r="E190" s="137" t="s">
        <v>1744</v>
      </c>
      <c r="F190" s="138" t="s">
        <v>1745</v>
      </c>
      <c r="G190" s="139" t="s">
        <v>154</v>
      </c>
      <c r="H190" s="140">
        <v>44</v>
      </c>
      <c r="I190" s="141"/>
      <c r="J190" s="141">
        <f t="shared" ref="J190:J227" si="30">ROUND(I190*H190,2)</f>
        <v>0</v>
      </c>
      <c r="K190" s="142"/>
      <c r="L190" s="27"/>
      <c r="M190" s="143" t="s">
        <v>1</v>
      </c>
      <c r="N190" s="144" t="s">
        <v>38</v>
      </c>
      <c r="O190" s="145">
        <v>0.84799999999999998</v>
      </c>
      <c r="P190" s="145">
        <f t="shared" ref="P190:P227" si="31">O190*H190</f>
        <v>37.311999999999998</v>
      </c>
      <c r="Q190" s="145">
        <v>1.29E-2</v>
      </c>
      <c r="R190" s="145">
        <f t="shared" ref="R190:R227" si="32">Q190*H190</f>
        <v>0.56759999999999999</v>
      </c>
      <c r="S190" s="145">
        <v>0</v>
      </c>
      <c r="T190" s="146">
        <f t="shared" ref="T190:T227" si="33"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7" t="s">
        <v>204</v>
      </c>
      <c r="AT190" s="147" t="s">
        <v>141</v>
      </c>
      <c r="AU190" s="147" t="s">
        <v>146</v>
      </c>
      <c r="AY190" s="14" t="s">
        <v>139</v>
      </c>
      <c r="BE190" s="148">
        <f t="shared" ref="BE190:BE227" si="34">IF(N190="základná",J190,0)</f>
        <v>0</v>
      </c>
      <c r="BF190" s="148">
        <f t="shared" ref="BF190:BF227" si="35">IF(N190="znížená",J190,0)</f>
        <v>0</v>
      </c>
      <c r="BG190" s="148">
        <f t="shared" ref="BG190:BG227" si="36">IF(N190="zákl. prenesená",J190,0)</f>
        <v>0</v>
      </c>
      <c r="BH190" s="148">
        <f t="shared" ref="BH190:BH227" si="37">IF(N190="zníž. prenesená",J190,0)</f>
        <v>0</v>
      </c>
      <c r="BI190" s="148">
        <f t="shared" ref="BI190:BI227" si="38">IF(N190="nulová",J190,0)</f>
        <v>0</v>
      </c>
      <c r="BJ190" s="14" t="s">
        <v>146</v>
      </c>
      <c r="BK190" s="148">
        <f t="shared" ref="BK190:BK227" si="39">ROUND(I190*H190,2)</f>
        <v>0</v>
      </c>
      <c r="BL190" s="14" t="s">
        <v>204</v>
      </c>
      <c r="BM190" s="147" t="s">
        <v>1746</v>
      </c>
    </row>
    <row r="191" spans="1:65" s="2" customFormat="1" ht="22.5" customHeight="1">
      <c r="A191" s="26"/>
      <c r="B191" s="135"/>
      <c r="C191" s="149" t="s">
        <v>358</v>
      </c>
      <c r="D191" s="149" t="s">
        <v>209</v>
      </c>
      <c r="E191" s="150" t="s">
        <v>1747</v>
      </c>
      <c r="F191" s="151" t="s">
        <v>1748</v>
      </c>
      <c r="G191" s="152" t="s">
        <v>154</v>
      </c>
      <c r="H191" s="153">
        <v>13</v>
      </c>
      <c r="I191" s="154"/>
      <c r="J191" s="154">
        <f t="shared" si="30"/>
        <v>0</v>
      </c>
      <c r="K191" s="155"/>
      <c r="L191" s="156"/>
      <c r="M191" s="157" t="s">
        <v>1</v>
      </c>
      <c r="N191" s="158" t="s">
        <v>38</v>
      </c>
      <c r="O191" s="145">
        <v>0</v>
      </c>
      <c r="P191" s="145">
        <f t="shared" si="31"/>
        <v>0</v>
      </c>
      <c r="Q191" s="145">
        <v>1.8000000000000001E-4</v>
      </c>
      <c r="R191" s="145">
        <f t="shared" si="32"/>
        <v>2.3400000000000001E-3</v>
      </c>
      <c r="S191" s="145">
        <v>0</v>
      </c>
      <c r="T191" s="146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7" t="s">
        <v>271</v>
      </c>
      <c r="AT191" s="147" t="s">
        <v>209</v>
      </c>
      <c r="AU191" s="147" t="s">
        <v>146</v>
      </c>
      <c r="AY191" s="14" t="s">
        <v>139</v>
      </c>
      <c r="BE191" s="148">
        <f t="shared" si="34"/>
        <v>0</v>
      </c>
      <c r="BF191" s="148">
        <f t="shared" si="35"/>
        <v>0</v>
      </c>
      <c r="BG191" s="148">
        <f t="shared" si="36"/>
        <v>0</v>
      </c>
      <c r="BH191" s="148">
        <f t="shared" si="37"/>
        <v>0</v>
      </c>
      <c r="BI191" s="148">
        <f t="shared" si="38"/>
        <v>0</v>
      </c>
      <c r="BJ191" s="14" t="s">
        <v>146</v>
      </c>
      <c r="BK191" s="148">
        <f t="shared" si="39"/>
        <v>0</v>
      </c>
      <c r="BL191" s="14" t="s">
        <v>204</v>
      </c>
      <c r="BM191" s="147" t="s">
        <v>1749</v>
      </c>
    </row>
    <row r="192" spans="1:65" s="2" customFormat="1" ht="24">
      <c r="A192" s="26"/>
      <c r="B192" s="135"/>
      <c r="C192" s="149" t="s">
        <v>362</v>
      </c>
      <c r="D192" s="149" t="s">
        <v>209</v>
      </c>
      <c r="E192" s="150" t="s">
        <v>1750</v>
      </c>
      <c r="F192" s="151" t="s">
        <v>1751</v>
      </c>
      <c r="G192" s="152" t="s">
        <v>154</v>
      </c>
      <c r="H192" s="153">
        <v>18</v>
      </c>
      <c r="I192" s="154"/>
      <c r="J192" s="154">
        <f t="shared" si="30"/>
        <v>0</v>
      </c>
      <c r="K192" s="155"/>
      <c r="L192" s="156"/>
      <c r="M192" s="157" t="s">
        <v>1</v>
      </c>
      <c r="N192" s="158" t="s">
        <v>38</v>
      </c>
      <c r="O192" s="145">
        <v>0</v>
      </c>
      <c r="P192" s="145">
        <f t="shared" si="31"/>
        <v>0</v>
      </c>
      <c r="Q192" s="145">
        <v>2.3000000000000001E-4</v>
      </c>
      <c r="R192" s="145">
        <f t="shared" si="32"/>
        <v>4.1399999999999996E-3</v>
      </c>
      <c r="S192" s="145">
        <v>0</v>
      </c>
      <c r="T192" s="146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7" t="s">
        <v>271</v>
      </c>
      <c r="AT192" s="147" t="s">
        <v>209</v>
      </c>
      <c r="AU192" s="147" t="s">
        <v>146</v>
      </c>
      <c r="AY192" s="14" t="s">
        <v>139</v>
      </c>
      <c r="BE192" s="148">
        <f t="shared" si="34"/>
        <v>0</v>
      </c>
      <c r="BF192" s="148">
        <f t="shared" si="35"/>
        <v>0</v>
      </c>
      <c r="BG192" s="148">
        <f t="shared" si="36"/>
        <v>0</v>
      </c>
      <c r="BH192" s="148">
        <f t="shared" si="37"/>
        <v>0</v>
      </c>
      <c r="BI192" s="148">
        <f t="shared" si="38"/>
        <v>0</v>
      </c>
      <c r="BJ192" s="14" t="s">
        <v>146</v>
      </c>
      <c r="BK192" s="148">
        <f t="shared" si="39"/>
        <v>0</v>
      </c>
      <c r="BL192" s="14" t="s">
        <v>204</v>
      </c>
      <c r="BM192" s="147" t="s">
        <v>1752</v>
      </c>
    </row>
    <row r="193" spans="1:65" s="2" customFormat="1" ht="24">
      <c r="A193" s="26"/>
      <c r="B193" s="135"/>
      <c r="C193" s="149" t="s">
        <v>366</v>
      </c>
      <c r="D193" s="149" t="s">
        <v>209</v>
      </c>
      <c r="E193" s="150" t="s">
        <v>1753</v>
      </c>
      <c r="F193" s="151" t="s">
        <v>1754</v>
      </c>
      <c r="G193" s="152" t="s">
        <v>154</v>
      </c>
      <c r="H193" s="153">
        <v>26</v>
      </c>
      <c r="I193" s="154"/>
      <c r="J193" s="154">
        <f t="shared" si="30"/>
        <v>0</v>
      </c>
      <c r="K193" s="155"/>
      <c r="L193" s="156"/>
      <c r="M193" s="157" t="s">
        <v>1</v>
      </c>
      <c r="N193" s="158" t="s">
        <v>38</v>
      </c>
      <c r="O193" s="145">
        <v>0</v>
      </c>
      <c r="P193" s="145">
        <f t="shared" si="31"/>
        <v>0</v>
      </c>
      <c r="Q193" s="145">
        <v>5.0000000000000001E-4</v>
      </c>
      <c r="R193" s="145">
        <f t="shared" si="32"/>
        <v>1.2999999999999999E-2</v>
      </c>
      <c r="S193" s="145">
        <v>0</v>
      </c>
      <c r="T193" s="146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7" t="s">
        <v>271</v>
      </c>
      <c r="AT193" s="147" t="s">
        <v>209</v>
      </c>
      <c r="AU193" s="147" t="s">
        <v>146</v>
      </c>
      <c r="AY193" s="14" t="s">
        <v>139</v>
      </c>
      <c r="BE193" s="148">
        <f t="shared" si="34"/>
        <v>0</v>
      </c>
      <c r="BF193" s="148">
        <f t="shared" si="35"/>
        <v>0</v>
      </c>
      <c r="BG193" s="148">
        <f t="shared" si="36"/>
        <v>0</v>
      </c>
      <c r="BH193" s="148">
        <f t="shared" si="37"/>
        <v>0</v>
      </c>
      <c r="BI193" s="148">
        <f t="shared" si="38"/>
        <v>0</v>
      </c>
      <c r="BJ193" s="14" t="s">
        <v>146</v>
      </c>
      <c r="BK193" s="148">
        <f t="shared" si="39"/>
        <v>0</v>
      </c>
      <c r="BL193" s="14" t="s">
        <v>204</v>
      </c>
      <c r="BM193" s="147" t="s">
        <v>1755</v>
      </c>
    </row>
    <row r="194" spans="1:65" s="2" customFormat="1" ht="24">
      <c r="A194" s="26"/>
      <c r="B194" s="135"/>
      <c r="C194" s="149" t="s">
        <v>370</v>
      </c>
      <c r="D194" s="149" t="s">
        <v>209</v>
      </c>
      <c r="E194" s="150" t="s">
        <v>1756</v>
      </c>
      <c r="F194" s="151" t="s">
        <v>1757</v>
      </c>
      <c r="G194" s="152" t="s">
        <v>154</v>
      </c>
      <c r="H194" s="153">
        <v>3</v>
      </c>
      <c r="I194" s="154"/>
      <c r="J194" s="154">
        <f t="shared" si="30"/>
        <v>0</v>
      </c>
      <c r="K194" s="155"/>
      <c r="L194" s="156"/>
      <c r="M194" s="157" t="s">
        <v>1</v>
      </c>
      <c r="N194" s="158" t="s">
        <v>38</v>
      </c>
      <c r="O194" s="145">
        <v>0</v>
      </c>
      <c r="P194" s="145">
        <f t="shared" si="31"/>
        <v>0</v>
      </c>
      <c r="Q194" s="145">
        <v>1.4999999999999999E-4</v>
      </c>
      <c r="R194" s="145">
        <f t="shared" si="32"/>
        <v>4.4999999999999999E-4</v>
      </c>
      <c r="S194" s="145">
        <v>0</v>
      </c>
      <c r="T194" s="146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7" t="s">
        <v>271</v>
      </c>
      <c r="AT194" s="147" t="s">
        <v>209</v>
      </c>
      <c r="AU194" s="147" t="s">
        <v>146</v>
      </c>
      <c r="AY194" s="14" t="s">
        <v>139</v>
      </c>
      <c r="BE194" s="148">
        <f t="shared" si="34"/>
        <v>0</v>
      </c>
      <c r="BF194" s="148">
        <f t="shared" si="35"/>
        <v>0</v>
      </c>
      <c r="BG194" s="148">
        <f t="shared" si="36"/>
        <v>0</v>
      </c>
      <c r="BH194" s="148">
        <f t="shared" si="37"/>
        <v>0</v>
      </c>
      <c r="BI194" s="148">
        <f t="shared" si="38"/>
        <v>0</v>
      </c>
      <c r="BJ194" s="14" t="s">
        <v>146</v>
      </c>
      <c r="BK194" s="148">
        <f t="shared" si="39"/>
        <v>0</v>
      </c>
      <c r="BL194" s="14" t="s">
        <v>204</v>
      </c>
      <c r="BM194" s="147" t="s">
        <v>1758</v>
      </c>
    </row>
    <row r="195" spans="1:65" s="2" customFormat="1" ht="24">
      <c r="A195" s="26"/>
      <c r="B195" s="135"/>
      <c r="C195" s="149" t="s">
        <v>374</v>
      </c>
      <c r="D195" s="149" t="s">
        <v>209</v>
      </c>
      <c r="E195" s="150" t="s">
        <v>1759</v>
      </c>
      <c r="F195" s="151" t="s">
        <v>1760</v>
      </c>
      <c r="G195" s="152" t="s">
        <v>154</v>
      </c>
      <c r="H195" s="153">
        <v>15</v>
      </c>
      <c r="I195" s="154"/>
      <c r="J195" s="154">
        <f t="shared" si="30"/>
        <v>0</v>
      </c>
      <c r="K195" s="155"/>
      <c r="L195" s="156"/>
      <c r="M195" s="157" t="s">
        <v>1</v>
      </c>
      <c r="N195" s="158" t="s">
        <v>38</v>
      </c>
      <c r="O195" s="145">
        <v>0</v>
      </c>
      <c r="P195" s="145">
        <f t="shared" si="31"/>
        <v>0</v>
      </c>
      <c r="Q195" s="145">
        <v>2.3000000000000001E-4</v>
      </c>
      <c r="R195" s="145">
        <f t="shared" si="32"/>
        <v>3.4499999999999999E-3</v>
      </c>
      <c r="S195" s="145">
        <v>0</v>
      </c>
      <c r="T195" s="146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7" t="s">
        <v>271</v>
      </c>
      <c r="AT195" s="147" t="s">
        <v>209</v>
      </c>
      <c r="AU195" s="147" t="s">
        <v>146</v>
      </c>
      <c r="AY195" s="14" t="s">
        <v>139</v>
      </c>
      <c r="BE195" s="148">
        <f t="shared" si="34"/>
        <v>0</v>
      </c>
      <c r="BF195" s="148">
        <f t="shared" si="35"/>
        <v>0</v>
      </c>
      <c r="BG195" s="148">
        <f t="shared" si="36"/>
        <v>0</v>
      </c>
      <c r="BH195" s="148">
        <f t="shared" si="37"/>
        <v>0</v>
      </c>
      <c r="BI195" s="148">
        <f t="shared" si="38"/>
        <v>0</v>
      </c>
      <c r="BJ195" s="14" t="s">
        <v>146</v>
      </c>
      <c r="BK195" s="148">
        <f t="shared" si="39"/>
        <v>0</v>
      </c>
      <c r="BL195" s="14" t="s">
        <v>204</v>
      </c>
      <c r="BM195" s="147" t="s">
        <v>1761</v>
      </c>
    </row>
    <row r="196" spans="1:65" s="2" customFormat="1" ht="24">
      <c r="A196" s="26"/>
      <c r="B196" s="135"/>
      <c r="C196" s="149" t="s">
        <v>379</v>
      </c>
      <c r="D196" s="149" t="s">
        <v>209</v>
      </c>
      <c r="E196" s="150" t="s">
        <v>1762</v>
      </c>
      <c r="F196" s="151" t="s">
        <v>1763</v>
      </c>
      <c r="G196" s="152" t="s">
        <v>154</v>
      </c>
      <c r="H196" s="153">
        <v>6</v>
      </c>
      <c r="I196" s="154"/>
      <c r="J196" s="154">
        <f t="shared" si="30"/>
        <v>0</v>
      </c>
      <c r="K196" s="155"/>
      <c r="L196" s="156"/>
      <c r="M196" s="157" t="s">
        <v>1</v>
      </c>
      <c r="N196" s="158" t="s">
        <v>38</v>
      </c>
      <c r="O196" s="145">
        <v>0</v>
      </c>
      <c r="P196" s="145">
        <f t="shared" si="31"/>
        <v>0</v>
      </c>
      <c r="Q196" s="145">
        <v>3.6999999999999999E-4</v>
      </c>
      <c r="R196" s="145">
        <f t="shared" si="32"/>
        <v>2.2200000000000002E-3</v>
      </c>
      <c r="S196" s="145">
        <v>0</v>
      </c>
      <c r="T196" s="146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7" t="s">
        <v>271</v>
      </c>
      <c r="AT196" s="147" t="s">
        <v>209</v>
      </c>
      <c r="AU196" s="147" t="s">
        <v>146</v>
      </c>
      <c r="AY196" s="14" t="s">
        <v>139</v>
      </c>
      <c r="BE196" s="148">
        <f t="shared" si="34"/>
        <v>0</v>
      </c>
      <c r="BF196" s="148">
        <f t="shared" si="35"/>
        <v>0</v>
      </c>
      <c r="BG196" s="148">
        <f t="shared" si="36"/>
        <v>0</v>
      </c>
      <c r="BH196" s="148">
        <f t="shared" si="37"/>
        <v>0</v>
      </c>
      <c r="BI196" s="148">
        <f t="shared" si="38"/>
        <v>0</v>
      </c>
      <c r="BJ196" s="14" t="s">
        <v>146</v>
      </c>
      <c r="BK196" s="148">
        <f t="shared" si="39"/>
        <v>0</v>
      </c>
      <c r="BL196" s="14" t="s">
        <v>204</v>
      </c>
      <c r="BM196" s="147" t="s">
        <v>1764</v>
      </c>
    </row>
    <row r="197" spans="1:65" s="2" customFormat="1" ht="24">
      <c r="A197" s="26"/>
      <c r="B197" s="135"/>
      <c r="C197" s="149" t="s">
        <v>383</v>
      </c>
      <c r="D197" s="149" t="s">
        <v>209</v>
      </c>
      <c r="E197" s="150" t="s">
        <v>1765</v>
      </c>
      <c r="F197" s="151" t="s">
        <v>1766</v>
      </c>
      <c r="G197" s="152" t="s">
        <v>278</v>
      </c>
      <c r="H197" s="153">
        <v>6</v>
      </c>
      <c r="I197" s="154"/>
      <c r="J197" s="154">
        <f t="shared" si="30"/>
        <v>0</v>
      </c>
      <c r="K197" s="155"/>
      <c r="L197" s="156"/>
      <c r="M197" s="157" t="s">
        <v>1</v>
      </c>
      <c r="N197" s="158" t="s">
        <v>38</v>
      </c>
      <c r="O197" s="145">
        <v>0</v>
      </c>
      <c r="P197" s="145">
        <f t="shared" si="31"/>
        <v>0</v>
      </c>
      <c r="Q197" s="145">
        <v>3.4000000000000002E-4</v>
      </c>
      <c r="R197" s="145">
        <f t="shared" si="32"/>
        <v>2.0400000000000001E-3</v>
      </c>
      <c r="S197" s="145">
        <v>0</v>
      </c>
      <c r="T197" s="146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7" t="s">
        <v>271</v>
      </c>
      <c r="AT197" s="147" t="s">
        <v>209</v>
      </c>
      <c r="AU197" s="147" t="s">
        <v>146</v>
      </c>
      <c r="AY197" s="14" t="s">
        <v>139</v>
      </c>
      <c r="BE197" s="148">
        <f t="shared" si="34"/>
        <v>0</v>
      </c>
      <c r="BF197" s="148">
        <f t="shared" si="35"/>
        <v>0</v>
      </c>
      <c r="BG197" s="148">
        <f t="shared" si="36"/>
        <v>0</v>
      </c>
      <c r="BH197" s="148">
        <f t="shared" si="37"/>
        <v>0</v>
      </c>
      <c r="BI197" s="148">
        <f t="shared" si="38"/>
        <v>0</v>
      </c>
      <c r="BJ197" s="14" t="s">
        <v>146</v>
      </c>
      <c r="BK197" s="148">
        <f t="shared" si="39"/>
        <v>0</v>
      </c>
      <c r="BL197" s="14" t="s">
        <v>204</v>
      </c>
      <c r="BM197" s="147" t="s">
        <v>1767</v>
      </c>
    </row>
    <row r="198" spans="1:65" s="2" customFormat="1" ht="24">
      <c r="A198" s="26"/>
      <c r="B198" s="135"/>
      <c r="C198" s="149" t="s">
        <v>387</v>
      </c>
      <c r="D198" s="149" t="s">
        <v>209</v>
      </c>
      <c r="E198" s="150" t="s">
        <v>1768</v>
      </c>
      <c r="F198" s="151" t="s">
        <v>1769</v>
      </c>
      <c r="G198" s="152" t="s">
        <v>278</v>
      </c>
      <c r="H198" s="153">
        <v>11</v>
      </c>
      <c r="I198" s="154"/>
      <c r="J198" s="154">
        <f t="shared" si="30"/>
        <v>0</v>
      </c>
      <c r="K198" s="155"/>
      <c r="L198" s="156"/>
      <c r="M198" s="157" t="s">
        <v>1</v>
      </c>
      <c r="N198" s="158" t="s">
        <v>38</v>
      </c>
      <c r="O198" s="145">
        <v>0</v>
      </c>
      <c r="P198" s="145">
        <f t="shared" si="31"/>
        <v>0</v>
      </c>
      <c r="Q198" s="145">
        <v>1.2999999999999999E-4</v>
      </c>
      <c r="R198" s="145">
        <f t="shared" si="32"/>
        <v>1.4300000000000001E-3</v>
      </c>
      <c r="S198" s="145">
        <v>0</v>
      </c>
      <c r="T198" s="146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7" t="s">
        <v>271</v>
      </c>
      <c r="AT198" s="147" t="s">
        <v>209</v>
      </c>
      <c r="AU198" s="147" t="s">
        <v>146</v>
      </c>
      <c r="AY198" s="14" t="s">
        <v>139</v>
      </c>
      <c r="BE198" s="148">
        <f t="shared" si="34"/>
        <v>0</v>
      </c>
      <c r="BF198" s="148">
        <f t="shared" si="35"/>
        <v>0</v>
      </c>
      <c r="BG198" s="148">
        <f t="shared" si="36"/>
        <v>0</v>
      </c>
      <c r="BH198" s="148">
        <f t="shared" si="37"/>
        <v>0</v>
      </c>
      <c r="BI198" s="148">
        <f t="shared" si="38"/>
        <v>0</v>
      </c>
      <c r="BJ198" s="14" t="s">
        <v>146</v>
      </c>
      <c r="BK198" s="148">
        <f t="shared" si="39"/>
        <v>0</v>
      </c>
      <c r="BL198" s="14" t="s">
        <v>204</v>
      </c>
      <c r="BM198" s="147" t="s">
        <v>1770</v>
      </c>
    </row>
    <row r="199" spans="1:65" s="2" customFormat="1" ht="24">
      <c r="A199" s="26"/>
      <c r="B199" s="135"/>
      <c r="C199" s="149" t="s">
        <v>391</v>
      </c>
      <c r="D199" s="149" t="s">
        <v>209</v>
      </c>
      <c r="E199" s="150" t="s">
        <v>1771</v>
      </c>
      <c r="F199" s="151" t="s">
        <v>1772</v>
      </c>
      <c r="G199" s="152" t="s">
        <v>278</v>
      </c>
      <c r="H199" s="153">
        <v>19</v>
      </c>
      <c r="I199" s="154"/>
      <c r="J199" s="154">
        <f t="shared" si="30"/>
        <v>0</v>
      </c>
      <c r="K199" s="155"/>
      <c r="L199" s="156"/>
      <c r="M199" s="157" t="s">
        <v>1</v>
      </c>
      <c r="N199" s="158" t="s">
        <v>38</v>
      </c>
      <c r="O199" s="145">
        <v>0</v>
      </c>
      <c r="P199" s="145">
        <f t="shared" si="31"/>
        <v>0</v>
      </c>
      <c r="Q199" s="145">
        <v>1.9000000000000001E-4</v>
      </c>
      <c r="R199" s="145">
        <f t="shared" si="32"/>
        <v>3.6099999999999999E-3</v>
      </c>
      <c r="S199" s="145">
        <v>0</v>
      </c>
      <c r="T199" s="146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7" t="s">
        <v>271</v>
      </c>
      <c r="AT199" s="147" t="s">
        <v>209</v>
      </c>
      <c r="AU199" s="147" t="s">
        <v>146</v>
      </c>
      <c r="AY199" s="14" t="s">
        <v>139</v>
      </c>
      <c r="BE199" s="148">
        <f t="shared" si="34"/>
        <v>0</v>
      </c>
      <c r="BF199" s="148">
        <f t="shared" si="35"/>
        <v>0</v>
      </c>
      <c r="BG199" s="148">
        <f t="shared" si="36"/>
        <v>0</v>
      </c>
      <c r="BH199" s="148">
        <f t="shared" si="37"/>
        <v>0</v>
      </c>
      <c r="BI199" s="148">
        <f t="shared" si="38"/>
        <v>0</v>
      </c>
      <c r="BJ199" s="14" t="s">
        <v>146</v>
      </c>
      <c r="BK199" s="148">
        <f t="shared" si="39"/>
        <v>0</v>
      </c>
      <c r="BL199" s="14" t="s">
        <v>204</v>
      </c>
      <c r="BM199" s="147" t="s">
        <v>1773</v>
      </c>
    </row>
    <row r="200" spans="1:65" s="2" customFormat="1" ht="16.5" customHeight="1">
      <c r="A200" s="26"/>
      <c r="B200" s="135"/>
      <c r="C200" s="149" t="s">
        <v>395</v>
      </c>
      <c r="D200" s="149" t="s">
        <v>209</v>
      </c>
      <c r="E200" s="150" t="s">
        <v>1774</v>
      </c>
      <c r="F200" s="151" t="s">
        <v>1775</v>
      </c>
      <c r="G200" s="152" t="s">
        <v>278</v>
      </c>
      <c r="H200" s="153">
        <v>43</v>
      </c>
      <c r="I200" s="154"/>
      <c r="J200" s="154">
        <f t="shared" si="30"/>
        <v>0</v>
      </c>
      <c r="K200" s="155"/>
      <c r="L200" s="156"/>
      <c r="M200" s="157" t="s">
        <v>1</v>
      </c>
      <c r="N200" s="158" t="s">
        <v>38</v>
      </c>
      <c r="O200" s="145">
        <v>0</v>
      </c>
      <c r="P200" s="145">
        <f t="shared" si="31"/>
        <v>0</v>
      </c>
      <c r="Q200" s="145">
        <v>6.9999999999999994E-5</v>
      </c>
      <c r="R200" s="145">
        <f t="shared" si="32"/>
        <v>3.0100000000000001E-3</v>
      </c>
      <c r="S200" s="145">
        <v>0</v>
      </c>
      <c r="T200" s="146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7" t="s">
        <v>271</v>
      </c>
      <c r="AT200" s="147" t="s">
        <v>209</v>
      </c>
      <c r="AU200" s="147" t="s">
        <v>146</v>
      </c>
      <c r="AY200" s="14" t="s">
        <v>139</v>
      </c>
      <c r="BE200" s="148">
        <f t="shared" si="34"/>
        <v>0</v>
      </c>
      <c r="BF200" s="148">
        <f t="shared" si="35"/>
        <v>0</v>
      </c>
      <c r="BG200" s="148">
        <f t="shared" si="36"/>
        <v>0</v>
      </c>
      <c r="BH200" s="148">
        <f t="shared" si="37"/>
        <v>0</v>
      </c>
      <c r="BI200" s="148">
        <f t="shared" si="38"/>
        <v>0</v>
      </c>
      <c r="BJ200" s="14" t="s">
        <v>146</v>
      </c>
      <c r="BK200" s="148">
        <f t="shared" si="39"/>
        <v>0</v>
      </c>
      <c r="BL200" s="14" t="s">
        <v>204</v>
      </c>
      <c r="BM200" s="147" t="s">
        <v>1776</v>
      </c>
    </row>
    <row r="201" spans="1:65" s="2" customFormat="1" ht="16.5" customHeight="1">
      <c r="A201" s="26"/>
      <c r="B201" s="135"/>
      <c r="C201" s="149" t="s">
        <v>399</v>
      </c>
      <c r="D201" s="149" t="s">
        <v>209</v>
      </c>
      <c r="E201" s="150" t="s">
        <v>1777</v>
      </c>
      <c r="F201" s="151" t="s">
        <v>1778</v>
      </c>
      <c r="G201" s="152" t="s">
        <v>278</v>
      </c>
      <c r="H201" s="153">
        <v>20</v>
      </c>
      <c r="I201" s="154"/>
      <c r="J201" s="154">
        <f t="shared" si="30"/>
        <v>0</v>
      </c>
      <c r="K201" s="155"/>
      <c r="L201" s="156"/>
      <c r="M201" s="157" t="s">
        <v>1</v>
      </c>
      <c r="N201" s="158" t="s">
        <v>38</v>
      </c>
      <c r="O201" s="145">
        <v>0</v>
      </c>
      <c r="P201" s="145">
        <f t="shared" si="31"/>
        <v>0</v>
      </c>
      <c r="Q201" s="145">
        <v>1.2E-4</v>
      </c>
      <c r="R201" s="145">
        <f t="shared" si="32"/>
        <v>2.3999999999999998E-3</v>
      </c>
      <c r="S201" s="145">
        <v>0</v>
      </c>
      <c r="T201" s="146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7" t="s">
        <v>271</v>
      </c>
      <c r="AT201" s="147" t="s">
        <v>209</v>
      </c>
      <c r="AU201" s="147" t="s">
        <v>146</v>
      </c>
      <c r="AY201" s="14" t="s">
        <v>139</v>
      </c>
      <c r="BE201" s="148">
        <f t="shared" si="34"/>
        <v>0</v>
      </c>
      <c r="BF201" s="148">
        <f t="shared" si="35"/>
        <v>0</v>
      </c>
      <c r="BG201" s="148">
        <f t="shared" si="36"/>
        <v>0</v>
      </c>
      <c r="BH201" s="148">
        <f t="shared" si="37"/>
        <v>0</v>
      </c>
      <c r="BI201" s="148">
        <f t="shared" si="38"/>
        <v>0</v>
      </c>
      <c r="BJ201" s="14" t="s">
        <v>146</v>
      </c>
      <c r="BK201" s="148">
        <f t="shared" si="39"/>
        <v>0</v>
      </c>
      <c r="BL201" s="14" t="s">
        <v>204</v>
      </c>
      <c r="BM201" s="147" t="s">
        <v>1779</v>
      </c>
    </row>
    <row r="202" spans="1:65" s="2" customFormat="1" ht="16.5" customHeight="1">
      <c r="A202" s="26"/>
      <c r="B202" s="135"/>
      <c r="C202" s="149" t="s">
        <v>403</v>
      </c>
      <c r="D202" s="149" t="s">
        <v>209</v>
      </c>
      <c r="E202" s="150" t="s">
        <v>1780</v>
      </c>
      <c r="F202" s="151" t="s">
        <v>1781</v>
      </c>
      <c r="G202" s="152" t="s">
        <v>278</v>
      </c>
      <c r="H202" s="153">
        <v>8</v>
      </c>
      <c r="I202" s="154"/>
      <c r="J202" s="154">
        <f t="shared" si="30"/>
        <v>0</v>
      </c>
      <c r="K202" s="155"/>
      <c r="L202" s="156"/>
      <c r="M202" s="157" t="s">
        <v>1</v>
      </c>
      <c r="N202" s="158" t="s">
        <v>38</v>
      </c>
      <c r="O202" s="145">
        <v>0</v>
      </c>
      <c r="P202" s="145">
        <f t="shared" si="31"/>
        <v>0</v>
      </c>
      <c r="Q202" s="145">
        <v>1.9000000000000001E-4</v>
      </c>
      <c r="R202" s="145">
        <f t="shared" si="32"/>
        <v>1.5200000000000001E-3</v>
      </c>
      <c r="S202" s="145">
        <v>0</v>
      </c>
      <c r="T202" s="146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7" t="s">
        <v>271</v>
      </c>
      <c r="AT202" s="147" t="s">
        <v>209</v>
      </c>
      <c r="AU202" s="147" t="s">
        <v>146</v>
      </c>
      <c r="AY202" s="14" t="s">
        <v>139</v>
      </c>
      <c r="BE202" s="148">
        <f t="shared" si="34"/>
        <v>0</v>
      </c>
      <c r="BF202" s="148">
        <f t="shared" si="35"/>
        <v>0</v>
      </c>
      <c r="BG202" s="148">
        <f t="shared" si="36"/>
        <v>0</v>
      </c>
      <c r="BH202" s="148">
        <f t="shared" si="37"/>
        <v>0</v>
      </c>
      <c r="BI202" s="148">
        <f t="shared" si="38"/>
        <v>0</v>
      </c>
      <c r="BJ202" s="14" t="s">
        <v>146</v>
      </c>
      <c r="BK202" s="148">
        <f t="shared" si="39"/>
        <v>0</v>
      </c>
      <c r="BL202" s="14" t="s">
        <v>204</v>
      </c>
      <c r="BM202" s="147" t="s">
        <v>1782</v>
      </c>
    </row>
    <row r="203" spans="1:65" s="2" customFormat="1" ht="16.5" customHeight="1">
      <c r="A203" s="26"/>
      <c r="B203" s="135"/>
      <c r="C203" s="149" t="s">
        <v>408</v>
      </c>
      <c r="D203" s="149" t="s">
        <v>209</v>
      </c>
      <c r="E203" s="150" t="s">
        <v>1783</v>
      </c>
      <c r="F203" s="151" t="s">
        <v>1784</v>
      </c>
      <c r="G203" s="152" t="s">
        <v>278</v>
      </c>
      <c r="H203" s="153">
        <v>138</v>
      </c>
      <c r="I203" s="154"/>
      <c r="J203" s="154">
        <f t="shared" si="30"/>
        <v>0</v>
      </c>
      <c r="K203" s="155"/>
      <c r="L203" s="156"/>
      <c r="M203" s="157" t="s">
        <v>1</v>
      </c>
      <c r="N203" s="158" t="s">
        <v>38</v>
      </c>
      <c r="O203" s="145">
        <v>0</v>
      </c>
      <c r="P203" s="145">
        <f t="shared" si="31"/>
        <v>0</v>
      </c>
      <c r="Q203" s="145">
        <v>2.0000000000000001E-4</v>
      </c>
      <c r="R203" s="145">
        <f t="shared" si="32"/>
        <v>2.76E-2</v>
      </c>
      <c r="S203" s="145">
        <v>0</v>
      </c>
      <c r="T203" s="146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7" t="s">
        <v>271</v>
      </c>
      <c r="AT203" s="147" t="s">
        <v>209</v>
      </c>
      <c r="AU203" s="147" t="s">
        <v>146</v>
      </c>
      <c r="AY203" s="14" t="s">
        <v>139</v>
      </c>
      <c r="BE203" s="148">
        <f t="shared" si="34"/>
        <v>0</v>
      </c>
      <c r="BF203" s="148">
        <f t="shared" si="35"/>
        <v>0</v>
      </c>
      <c r="BG203" s="148">
        <f t="shared" si="36"/>
        <v>0</v>
      </c>
      <c r="BH203" s="148">
        <f t="shared" si="37"/>
        <v>0</v>
      </c>
      <c r="BI203" s="148">
        <f t="shared" si="38"/>
        <v>0</v>
      </c>
      <c r="BJ203" s="14" t="s">
        <v>146</v>
      </c>
      <c r="BK203" s="148">
        <f t="shared" si="39"/>
        <v>0</v>
      </c>
      <c r="BL203" s="14" t="s">
        <v>204</v>
      </c>
      <c r="BM203" s="147" t="s">
        <v>1785</v>
      </c>
    </row>
    <row r="204" spans="1:65" s="2" customFormat="1" ht="16.5" customHeight="1">
      <c r="A204" s="26"/>
      <c r="B204" s="135"/>
      <c r="C204" s="149" t="s">
        <v>412</v>
      </c>
      <c r="D204" s="149" t="s">
        <v>209</v>
      </c>
      <c r="E204" s="150" t="s">
        <v>1786</v>
      </c>
      <c r="F204" s="151" t="s">
        <v>1787</v>
      </c>
      <c r="G204" s="152" t="s">
        <v>278</v>
      </c>
      <c r="H204" s="153">
        <v>64</v>
      </c>
      <c r="I204" s="154"/>
      <c r="J204" s="154">
        <f t="shared" si="30"/>
        <v>0</v>
      </c>
      <c r="K204" s="155"/>
      <c r="L204" s="156"/>
      <c r="M204" s="157" t="s">
        <v>1</v>
      </c>
      <c r="N204" s="158" t="s">
        <v>38</v>
      </c>
      <c r="O204" s="145">
        <v>0</v>
      </c>
      <c r="P204" s="145">
        <f t="shared" si="31"/>
        <v>0</v>
      </c>
      <c r="Q204" s="145">
        <v>4.0000000000000003E-5</v>
      </c>
      <c r="R204" s="145">
        <f t="shared" si="32"/>
        <v>2.5600000000000002E-3</v>
      </c>
      <c r="S204" s="145">
        <v>0</v>
      </c>
      <c r="T204" s="146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7" t="s">
        <v>271</v>
      </c>
      <c r="AT204" s="147" t="s">
        <v>209</v>
      </c>
      <c r="AU204" s="147" t="s">
        <v>146</v>
      </c>
      <c r="AY204" s="14" t="s">
        <v>139</v>
      </c>
      <c r="BE204" s="148">
        <f t="shared" si="34"/>
        <v>0</v>
      </c>
      <c r="BF204" s="148">
        <f t="shared" si="35"/>
        <v>0</v>
      </c>
      <c r="BG204" s="148">
        <f t="shared" si="36"/>
        <v>0</v>
      </c>
      <c r="BH204" s="148">
        <f t="shared" si="37"/>
        <v>0</v>
      </c>
      <c r="BI204" s="148">
        <f t="shared" si="38"/>
        <v>0</v>
      </c>
      <c r="BJ204" s="14" t="s">
        <v>146</v>
      </c>
      <c r="BK204" s="148">
        <f t="shared" si="39"/>
        <v>0</v>
      </c>
      <c r="BL204" s="14" t="s">
        <v>204</v>
      </c>
      <c r="BM204" s="147" t="s">
        <v>1788</v>
      </c>
    </row>
    <row r="205" spans="1:65" s="2" customFormat="1" ht="16.5" customHeight="1">
      <c r="A205" s="26"/>
      <c r="B205" s="135"/>
      <c r="C205" s="149" t="s">
        <v>416</v>
      </c>
      <c r="D205" s="149" t="s">
        <v>209</v>
      </c>
      <c r="E205" s="150" t="s">
        <v>1789</v>
      </c>
      <c r="F205" s="151" t="s">
        <v>1790</v>
      </c>
      <c r="G205" s="152" t="s">
        <v>278</v>
      </c>
      <c r="H205" s="153">
        <v>28</v>
      </c>
      <c r="I205" s="154"/>
      <c r="J205" s="154">
        <f t="shared" si="30"/>
        <v>0</v>
      </c>
      <c r="K205" s="155"/>
      <c r="L205" s="156"/>
      <c r="M205" s="157" t="s">
        <v>1</v>
      </c>
      <c r="N205" s="158" t="s">
        <v>38</v>
      </c>
      <c r="O205" s="145">
        <v>0</v>
      </c>
      <c r="P205" s="145">
        <f t="shared" si="31"/>
        <v>0</v>
      </c>
      <c r="Q205" s="145">
        <v>1E-4</v>
      </c>
      <c r="R205" s="145">
        <f t="shared" si="32"/>
        <v>2.8E-3</v>
      </c>
      <c r="S205" s="145">
        <v>0</v>
      </c>
      <c r="T205" s="146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7" t="s">
        <v>271</v>
      </c>
      <c r="AT205" s="147" t="s">
        <v>209</v>
      </c>
      <c r="AU205" s="147" t="s">
        <v>146</v>
      </c>
      <c r="AY205" s="14" t="s">
        <v>139</v>
      </c>
      <c r="BE205" s="148">
        <f t="shared" si="34"/>
        <v>0</v>
      </c>
      <c r="BF205" s="148">
        <f t="shared" si="35"/>
        <v>0</v>
      </c>
      <c r="BG205" s="148">
        <f t="shared" si="36"/>
        <v>0</v>
      </c>
      <c r="BH205" s="148">
        <f t="shared" si="37"/>
        <v>0</v>
      </c>
      <c r="BI205" s="148">
        <f t="shared" si="38"/>
        <v>0</v>
      </c>
      <c r="BJ205" s="14" t="s">
        <v>146</v>
      </c>
      <c r="BK205" s="148">
        <f t="shared" si="39"/>
        <v>0</v>
      </c>
      <c r="BL205" s="14" t="s">
        <v>204</v>
      </c>
      <c r="BM205" s="147" t="s">
        <v>1791</v>
      </c>
    </row>
    <row r="206" spans="1:65" s="2" customFormat="1" ht="16.5" customHeight="1">
      <c r="A206" s="26"/>
      <c r="B206" s="135"/>
      <c r="C206" s="136" t="s">
        <v>420</v>
      </c>
      <c r="D206" s="136" t="s">
        <v>141</v>
      </c>
      <c r="E206" s="137" t="s">
        <v>1792</v>
      </c>
      <c r="F206" s="138" t="s">
        <v>1793</v>
      </c>
      <c r="G206" s="139" t="s">
        <v>154</v>
      </c>
      <c r="H206" s="140">
        <v>54</v>
      </c>
      <c r="I206" s="141"/>
      <c r="J206" s="141">
        <f t="shared" si="30"/>
        <v>0</v>
      </c>
      <c r="K206" s="142"/>
      <c r="L206" s="27"/>
      <c r="M206" s="143" t="s">
        <v>1</v>
      </c>
      <c r="N206" s="144" t="s">
        <v>38</v>
      </c>
      <c r="O206" s="145">
        <v>9.5000000000000001E-2</v>
      </c>
      <c r="P206" s="145">
        <f t="shared" si="31"/>
        <v>5.13</v>
      </c>
      <c r="Q206" s="145">
        <v>2.7999999999999998E-4</v>
      </c>
      <c r="R206" s="145">
        <f t="shared" si="32"/>
        <v>1.512E-2</v>
      </c>
      <c r="S206" s="145">
        <v>0</v>
      </c>
      <c r="T206" s="146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7" t="s">
        <v>204</v>
      </c>
      <c r="AT206" s="147" t="s">
        <v>141</v>
      </c>
      <c r="AU206" s="147" t="s">
        <v>146</v>
      </c>
      <c r="AY206" s="14" t="s">
        <v>139</v>
      </c>
      <c r="BE206" s="148">
        <f t="shared" si="34"/>
        <v>0</v>
      </c>
      <c r="BF206" s="148">
        <f t="shared" si="35"/>
        <v>0</v>
      </c>
      <c r="BG206" s="148">
        <f t="shared" si="36"/>
        <v>0</v>
      </c>
      <c r="BH206" s="148">
        <f t="shared" si="37"/>
        <v>0</v>
      </c>
      <c r="BI206" s="148">
        <f t="shared" si="38"/>
        <v>0</v>
      </c>
      <c r="BJ206" s="14" t="s">
        <v>146</v>
      </c>
      <c r="BK206" s="148">
        <f t="shared" si="39"/>
        <v>0</v>
      </c>
      <c r="BL206" s="14" t="s">
        <v>204</v>
      </c>
      <c r="BM206" s="147" t="s">
        <v>1794</v>
      </c>
    </row>
    <row r="207" spans="1:65" s="2" customFormat="1" ht="16.5" customHeight="1">
      <c r="A207" s="26"/>
      <c r="B207" s="135"/>
      <c r="C207" s="136" t="s">
        <v>424</v>
      </c>
      <c r="D207" s="136" t="s">
        <v>141</v>
      </c>
      <c r="E207" s="137" t="s">
        <v>1795</v>
      </c>
      <c r="F207" s="138" t="s">
        <v>1796</v>
      </c>
      <c r="G207" s="139" t="s">
        <v>154</v>
      </c>
      <c r="H207" s="140">
        <v>63</v>
      </c>
      <c r="I207" s="141"/>
      <c r="J207" s="141">
        <f t="shared" si="30"/>
        <v>0</v>
      </c>
      <c r="K207" s="142"/>
      <c r="L207" s="27"/>
      <c r="M207" s="143" t="s">
        <v>1</v>
      </c>
      <c r="N207" s="144" t="s">
        <v>38</v>
      </c>
      <c r="O207" s="145">
        <v>9.7000000000000003E-2</v>
      </c>
      <c r="P207" s="145">
        <f t="shared" si="31"/>
        <v>6.1109999999999998</v>
      </c>
      <c r="Q207" s="145">
        <v>2.7999999999999998E-4</v>
      </c>
      <c r="R207" s="145">
        <f t="shared" si="32"/>
        <v>1.7639999999999999E-2</v>
      </c>
      <c r="S207" s="145">
        <v>0</v>
      </c>
      <c r="T207" s="146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7" t="s">
        <v>204</v>
      </c>
      <c r="AT207" s="147" t="s">
        <v>141</v>
      </c>
      <c r="AU207" s="147" t="s">
        <v>146</v>
      </c>
      <c r="AY207" s="14" t="s">
        <v>139</v>
      </c>
      <c r="BE207" s="148">
        <f t="shared" si="34"/>
        <v>0</v>
      </c>
      <c r="BF207" s="148">
        <f t="shared" si="35"/>
        <v>0</v>
      </c>
      <c r="BG207" s="148">
        <f t="shared" si="36"/>
        <v>0</v>
      </c>
      <c r="BH207" s="148">
        <f t="shared" si="37"/>
        <v>0</v>
      </c>
      <c r="BI207" s="148">
        <f t="shared" si="38"/>
        <v>0</v>
      </c>
      <c r="BJ207" s="14" t="s">
        <v>146</v>
      </c>
      <c r="BK207" s="148">
        <f t="shared" si="39"/>
        <v>0</v>
      </c>
      <c r="BL207" s="14" t="s">
        <v>204</v>
      </c>
      <c r="BM207" s="147" t="s">
        <v>1797</v>
      </c>
    </row>
    <row r="208" spans="1:65" s="2" customFormat="1" ht="16.5" customHeight="1">
      <c r="A208" s="26"/>
      <c r="B208" s="135"/>
      <c r="C208" s="136" t="s">
        <v>428</v>
      </c>
      <c r="D208" s="136" t="s">
        <v>141</v>
      </c>
      <c r="E208" s="137" t="s">
        <v>1798</v>
      </c>
      <c r="F208" s="138" t="s">
        <v>1799</v>
      </c>
      <c r="G208" s="139" t="s">
        <v>154</v>
      </c>
      <c r="H208" s="140">
        <v>50</v>
      </c>
      <c r="I208" s="141"/>
      <c r="J208" s="141">
        <f t="shared" si="30"/>
        <v>0</v>
      </c>
      <c r="K208" s="142"/>
      <c r="L208" s="27"/>
      <c r="M208" s="143" t="s">
        <v>1</v>
      </c>
      <c r="N208" s="144" t="s">
        <v>38</v>
      </c>
      <c r="O208" s="145">
        <v>0.105</v>
      </c>
      <c r="P208" s="145">
        <f t="shared" si="31"/>
        <v>5.25</v>
      </c>
      <c r="Q208" s="145">
        <v>2.7999999999999998E-4</v>
      </c>
      <c r="R208" s="145">
        <f t="shared" si="32"/>
        <v>1.4E-2</v>
      </c>
      <c r="S208" s="145">
        <v>0</v>
      </c>
      <c r="T208" s="146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7" t="s">
        <v>204</v>
      </c>
      <c r="AT208" s="147" t="s">
        <v>141</v>
      </c>
      <c r="AU208" s="147" t="s">
        <v>146</v>
      </c>
      <c r="AY208" s="14" t="s">
        <v>139</v>
      </c>
      <c r="BE208" s="148">
        <f t="shared" si="34"/>
        <v>0</v>
      </c>
      <c r="BF208" s="148">
        <f t="shared" si="35"/>
        <v>0</v>
      </c>
      <c r="BG208" s="148">
        <f t="shared" si="36"/>
        <v>0</v>
      </c>
      <c r="BH208" s="148">
        <f t="shared" si="37"/>
        <v>0</v>
      </c>
      <c r="BI208" s="148">
        <f t="shared" si="38"/>
        <v>0</v>
      </c>
      <c r="BJ208" s="14" t="s">
        <v>146</v>
      </c>
      <c r="BK208" s="148">
        <f t="shared" si="39"/>
        <v>0</v>
      </c>
      <c r="BL208" s="14" t="s">
        <v>204</v>
      </c>
      <c r="BM208" s="147" t="s">
        <v>1800</v>
      </c>
    </row>
    <row r="209" spans="1:65" s="2" customFormat="1" ht="16.5" customHeight="1">
      <c r="A209" s="26"/>
      <c r="B209" s="135"/>
      <c r="C209" s="136" t="s">
        <v>432</v>
      </c>
      <c r="D209" s="136" t="s">
        <v>141</v>
      </c>
      <c r="E209" s="137" t="s">
        <v>1801</v>
      </c>
      <c r="F209" s="138" t="s">
        <v>1802</v>
      </c>
      <c r="G209" s="139" t="s">
        <v>278</v>
      </c>
      <c r="H209" s="140">
        <v>32</v>
      </c>
      <c r="I209" s="141"/>
      <c r="J209" s="141">
        <f t="shared" si="30"/>
        <v>0</v>
      </c>
      <c r="K209" s="142"/>
      <c r="L209" s="27"/>
      <c r="M209" s="143" t="s">
        <v>1</v>
      </c>
      <c r="N209" s="144" t="s">
        <v>38</v>
      </c>
      <c r="O209" s="145">
        <v>0.40100000000000002</v>
      </c>
      <c r="P209" s="145">
        <f t="shared" si="31"/>
        <v>12.832000000000001</v>
      </c>
      <c r="Q209" s="145">
        <v>0</v>
      </c>
      <c r="R209" s="145">
        <f t="shared" si="32"/>
        <v>0</v>
      </c>
      <c r="S209" s="145">
        <v>0</v>
      </c>
      <c r="T209" s="146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7" t="s">
        <v>204</v>
      </c>
      <c r="AT209" s="147" t="s">
        <v>141</v>
      </c>
      <c r="AU209" s="147" t="s">
        <v>146</v>
      </c>
      <c r="AY209" s="14" t="s">
        <v>139</v>
      </c>
      <c r="BE209" s="148">
        <f t="shared" si="34"/>
        <v>0</v>
      </c>
      <c r="BF209" s="148">
        <f t="shared" si="35"/>
        <v>0</v>
      </c>
      <c r="BG209" s="148">
        <f t="shared" si="36"/>
        <v>0</v>
      </c>
      <c r="BH209" s="148">
        <f t="shared" si="37"/>
        <v>0</v>
      </c>
      <c r="BI209" s="148">
        <f t="shared" si="38"/>
        <v>0</v>
      </c>
      <c r="BJ209" s="14" t="s">
        <v>146</v>
      </c>
      <c r="BK209" s="148">
        <f t="shared" si="39"/>
        <v>0</v>
      </c>
      <c r="BL209" s="14" t="s">
        <v>204</v>
      </c>
      <c r="BM209" s="147" t="s">
        <v>1803</v>
      </c>
    </row>
    <row r="210" spans="1:65" s="2" customFormat="1" ht="24">
      <c r="A210" s="26"/>
      <c r="B210" s="135"/>
      <c r="C210" s="136" t="s">
        <v>436</v>
      </c>
      <c r="D210" s="136" t="s">
        <v>141</v>
      </c>
      <c r="E210" s="137" t="s">
        <v>1804</v>
      </c>
      <c r="F210" s="138" t="s">
        <v>1805</v>
      </c>
      <c r="G210" s="139" t="s">
        <v>1806</v>
      </c>
      <c r="H210" s="140">
        <v>5</v>
      </c>
      <c r="I210" s="141"/>
      <c r="J210" s="141">
        <f t="shared" si="30"/>
        <v>0</v>
      </c>
      <c r="K210" s="142"/>
      <c r="L210" s="27"/>
      <c r="M210" s="143" t="s">
        <v>1</v>
      </c>
      <c r="N210" s="144" t="s">
        <v>38</v>
      </c>
      <c r="O210" s="145">
        <v>0.51100000000000001</v>
      </c>
      <c r="P210" s="145">
        <f t="shared" si="31"/>
        <v>2.5550000000000002</v>
      </c>
      <c r="Q210" s="145">
        <v>1.56E-3</v>
      </c>
      <c r="R210" s="145">
        <f t="shared" si="32"/>
        <v>7.7999999999999996E-3</v>
      </c>
      <c r="S210" s="145">
        <v>0</v>
      </c>
      <c r="T210" s="146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7" t="s">
        <v>204</v>
      </c>
      <c r="AT210" s="147" t="s">
        <v>141</v>
      </c>
      <c r="AU210" s="147" t="s">
        <v>146</v>
      </c>
      <c r="AY210" s="14" t="s">
        <v>139</v>
      </c>
      <c r="BE210" s="148">
        <f t="shared" si="34"/>
        <v>0</v>
      </c>
      <c r="BF210" s="148">
        <f t="shared" si="35"/>
        <v>0</v>
      </c>
      <c r="BG210" s="148">
        <f t="shared" si="36"/>
        <v>0</v>
      </c>
      <c r="BH210" s="148">
        <f t="shared" si="37"/>
        <v>0</v>
      </c>
      <c r="BI210" s="148">
        <f t="shared" si="38"/>
        <v>0</v>
      </c>
      <c r="BJ210" s="14" t="s">
        <v>146</v>
      </c>
      <c r="BK210" s="148">
        <f t="shared" si="39"/>
        <v>0</v>
      </c>
      <c r="BL210" s="14" t="s">
        <v>204</v>
      </c>
      <c r="BM210" s="147" t="s">
        <v>1807</v>
      </c>
    </row>
    <row r="211" spans="1:65" s="2" customFormat="1" ht="36">
      <c r="A211" s="26"/>
      <c r="B211" s="135"/>
      <c r="C211" s="136" t="s">
        <v>440</v>
      </c>
      <c r="D211" s="136" t="s">
        <v>141</v>
      </c>
      <c r="E211" s="137" t="s">
        <v>1808</v>
      </c>
      <c r="F211" s="138" t="s">
        <v>1809</v>
      </c>
      <c r="G211" s="139" t="s">
        <v>278</v>
      </c>
      <c r="H211" s="140">
        <v>1</v>
      </c>
      <c r="I211" s="141"/>
      <c r="J211" s="141">
        <f t="shared" si="30"/>
        <v>0</v>
      </c>
      <c r="K211" s="142"/>
      <c r="L211" s="27"/>
      <c r="M211" s="143" t="s">
        <v>1</v>
      </c>
      <c r="N211" s="144" t="s">
        <v>38</v>
      </c>
      <c r="O211" s="145">
        <v>0.13700000000000001</v>
      </c>
      <c r="P211" s="145">
        <f t="shared" si="31"/>
        <v>0.13700000000000001</v>
      </c>
      <c r="Q211" s="145">
        <v>2.5999999999999998E-4</v>
      </c>
      <c r="R211" s="145">
        <f t="shared" si="32"/>
        <v>2.5999999999999998E-4</v>
      </c>
      <c r="S211" s="145">
        <v>0</v>
      </c>
      <c r="T211" s="146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7" t="s">
        <v>204</v>
      </c>
      <c r="AT211" s="147" t="s">
        <v>141</v>
      </c>
      <c r="AU211" s="147" t="s">
        <v>146</v>
      </c>
      <c r="AY211" s="14" t="s">
        <v>139</v>
      </c>
      <c r="BE211" s="148">
        <f t="shared" si="34"/>
        <v>0</v>
      </c>
      <c r="BF211" s="148">
        <f t="shared" si="35"/>
        <v>0</v>
      </c>
      <c r="BG211" s="148">
        <f t="shared" si="36"/>
        <v>0</v>
      </c>
      <c r="BH211" s="148">
        <f t="shared" si="37"/>
        <v>0</v>
      </c>
      <c r="BI211" s="148">
        <f t="shared" si="38"/>
        <v>0</v>
      </c>
      <c r="BJ211" s="14" t="s">
        <v>146</v>
      </c>
      <c r="BK211" s="148">
        <f t="shared" si="39"/>
        <v>0</v>
      </c>
      <c r="BL211" s="14" t="s">
        <v>204</v>
      </c>
      <c r="BM211" s="147" t="s">
        <v>1810</v>
      </c>
    </row>
    <row r="212" spans="1:65" s="2" customFormat="1" ht="16.5" customHeight="1">
      <c r="A212" s="26"/>
      <c r="B212" s="135"/>
      <c r="C212" s="149" t="s">
        <v>444</v>
      </c>
      <c r="D212" s="149" t="s">
        <v>209</v>
      </c>
      <c r="E212" s="150" t="s">
        <v>1811</v>
      </c>
      <c r="F212" s="151" t="s">
        <v>1812</v>
      </c>
      <c r="G212" s="152" t="s">
        <v>278</v>
      </c>
      <c r="H212" s="153">
        <v>1</v>
      </c>
      <c r="I212" s="154"/>
      <c r="J212" s="154">
        <f t="shared" si="30"/>
        <v>0</v>
      </c>
      <c r="K212" s="155"/>
      <c r="L212" s="156"/>
      <c r="M212" s="157" t="s">
        <v>1</v>
      </c>
      <c r="N212" s="158" t="s">
        <v>38</v>
      </c>
      <c r="O212" s="145">
        <v>0</v>
      </c>
      <c r="P212" s="145">
        <f t="shared" si="31"/>
        <v>0</v>
      </c>
      <c r="Q212" s="145">
        <v>3.8999999999999999E-4</v>
      </c>
      <c r="R212" s="145">
        <f t="shared" si="32"/>
        <v>3.8999999999999999E-4</v>
      </c>
      <c r="S212" s="145">
        <v>0</v>
      </c>
      <c r="T212" s="146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7" t="s">
        <v>271</v>
      </c>
      <c r="AT212" s="147" t="s">
        <v>209</v>
      </c>
      <c r="AU212" s="147" t="s">
        <v>146</v>
      </c>
      <c r="AY212" s="14" t="s">
        <v>139</v>
      </c>
      <c r="BE212" s="148">
        <f t="shared" si="34"/>
        <v>0</v>
      </c>
      <c r="BF212" s="148">
        <f t="shared" si="35"/>
        <v>0</v>
      </c>
      <c r="BG212" s="148">
        <f t="shared" si="36"/>
        <v>0</v>
      </c>
      <c r="BH212" s="148">
        <f t="shared" si="37"/>
        <v>0</v>
      </c>
      <c r="BI212" s="148">
        <f t="shared" si="38"/>
        <v>0</v>
      </c>
      <c r="BJ212" s="14" t="s">
        <v>146</v>
      </c>
      <c r="BK212" s="148">
        <f t="shared" si="39"/>
        <v>0</v>
      </c>
      <c r="BL212" s="14" t="s">
        <v>204</v>
      </c>
      <c r="BM212" s="147" t="s">
        <v>1813</v>
      </c>
    </row>
    <row r="213" spans="1:65" s="2" customFormat="1" ht="36">
      <c r="A213" s="26"/>
      <c r="B213" s="135"/>
      <c r="C213" s="136" t="s">
        <v>448</v>
      </c>
      <c r="D213" s="136" t="s">
        <v>141</v>
      </c>
      <c r="E213" s="137" t="s">
        <v>1814</v>
      </c>
      <c r="F213" s="138" t="s">
        <v>1815</v>
      </c>
      <c r="G213" s="139" t="s">
        <v>278</v>
      </c>
      <c r="H213" s="140">
        <v>5</v>
      </c>
      <c r="I213" s="141"/>
      <c r="J213" s="141">
        <f t="shared" si="30"/>
        <v>0</v>
      </c>
      <c r="K213" s="142"/>
      <c r="L213" s="27"/>
      <c r="M213" s="143" t="s">
        <v>1</v>
      </c>
      <c r="N213" s="144" t="s">
        <v>38</v>
      </c>
      <c r="O213" s="145">
        <v>0.19600000000000001</v>
      </c>
      <c r="P213" s="145">
        <f t="shared" si="31"/>
        <v>0.98</v>
      </c>
      <c r="Q213" s="145">
        <v>2.9E-4</v>
      </c>
      <c r="R213" s="145">
        <f t="shared" si="32"/>
        <v>1.4499999999999999E-3</v>
      </c>
      <c r="S213" s="145">
        <v>0</v>
      </c>
      <c r="T213" s="146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7" t="s">
        <v>204</v>
      </c>
      <c r="AT213" s="147" t="s">
        <v>141</v>
      </c>
      <c r="AU213" s="147" t="s">
        <v>146</v>
      </c>
      <c r="AY213" s="14" t="s">
        <v>139</v>
      </c>
      <c r="BE213" s="148">
        <f t="shared" si="34"/>
        <v>0</v>
      </c>
      <c r="BF213" s="148">
        <f t="shared" si="35"/>
        <v>0</v>
      </c>
      <c r="BG213" s="148">
        <f t="shared" si="36"/>
        <v>0</v>
      </c>
      <c r="BH213" s="148">
        <f t="shared" si="37"/>
        <v>0</v>
      </c>
      <c r="BI213" s="148">
        <f t="shared" si="38"/>
        <v>0</v>
      </c>
      <c r="BJ213" s="14" t="s">
        <v>146</v>
      </c>
      <c r="BK213" s="148">
        <f t="shared" si="39"/>
        <v>0</v>
      </c>
      <c r="BL213" s="14" t="s">
        <v>204</v>
      </c>
      <c r="BM213" s="147" t="s">
        <v>1816</v>
      </c>
    </row>
    <row r="214" spans="1:65" s="2" customFormat="1" ht="16.5" customHeight="1">
      <c r="A214" s="26"/>
      <c r="B214" s="135"/>
      <c r="C214" s="149" t="s">
        <v>452</v>
      </c>
      <c r="D214" s="149" t="s">
        <v>209</v>
      </c>
      <c r="E214" s="150" t="s">
        <v>1817</v>
      </c>
      <c r="F214" s="151" t="s">
        <v>1818</v>
      </c>
      <c r="G214" s="152" t="s">
        <v>278</v>
      </c>
      <c r="H214" s="153">
        <v>4</v>
      </c>
      <c r="I214" s="154"/>
      <c r="J214" s="154">
        <f t="shared" si="30"/>
        <v>0</v>
      </c>
      <c r="K214" s="155"/>
      <c r="L214" s="156"/>
      <c r="M214" s="157" t="s">
        <v>1</v>
      </c>
      <c r="N214" s="158" t="s">
        <v>38</v>
      </c>
      <c r="O214" s="145">
        <v>0</v>
      </c>
      <c r="P214" s="145">
        <f t="shared" si="31"/>
        <v>0</v>
      </c>
      <c r="Q214" s="145">
        <v>6.0000000000000002E-5</v>
      </c>
      <c r="R214" s="145">
        <f t="shared" si="32"/>
        <v>2.4000000000000001E-4</v>
      </c>
      <c r="S214" s="145">
        <v>0</v>
      </c>
      <c r="T214" s="146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7" t="s">
        <v>271</v>
      </c>
      <c r="AT214" s="147" t="s">
        <v>209</v>
      </c>
      <c r="AU214" s="147" t="s">
        <v>146</v>
      </c>
      <c r="AY214" s="14" t="s">
        <v>139</v>
      </c>
      <c r="BE214" s="148">
        <f t="shared" si="34"/>
        <v>0</v>
      </c>
      <c r="BF214" s="148">
        <f t="shared" si="35"/>
        <v>0</v>
      </c>
      <c r="BG214" s="148">
        <f t="shared" si="36"/>
        <v>0</v>
      </c>
      <c r="BH214" s="148">
        <f t="shared" si="37"/>
        <v>0</v>
      </c>
      <c r="BI214" s="148">
        <f t="shared" si="38"/>
        <v>0</v>
      </c>
      <c r="BJ214" s="14" t="s">
        <v>146</v>
      </c>
      <c r="BK214" s="148">
        <f t="shared" si="39"/>
        <v>0</v>
      </c>
      <c r="BL214" s="14" t="s">
        <v>204</v>
      </c>
      <c r="BM214" s="147" t="s">
        <v>1819</v>
      </c>
    </row>
    <row r="215" spans="1:65" s="2" customFormat="1" ht="16.5" customHeight="1">
      <c r="A215" s="26"/>
      <c r="B215" s="135"/>
      <c r="C215" s="149" t="s">
        <v>456</v>
      </c>
      <c r="D215" s="149" t="s">
        <v>209</v>
      </c>
      <c r="E215" s="150" t="s">
        <v>1820</v>
      </c>
      <c r="F215" s="151" t="s">
        <v>1821</v>
      </c>
      <c r="G215" s="152" t="s">
        <v>278</v>
      </c>
      <c r="H215" s="153">
        <v>1</v>
      </c>
      <c r="I215" s="154"/>
      <c r="J215" s="154">
        <f t="shared" si="30"/>
        <v>0</v>
      </c>
      <c r="K215" s="155"/>
      <c r="L215" s="156"/>
      <c r="M215" s="157" t="s">
        <v>1</v>
      </c>
      <c r="N215" s="158" t="s">
        <v>38</v>
      </c>
      <c r="O215" s="145">
        <v>0</v>
      </c>
      <c r="P215" s="145">
        <f t="shared" si="31"/>
        <v>0</v>
      </c>
      <c r="Q215" s="145">
        <v>0</v>
      </c>
      <c r="R215" s="145">
        <f t="shared" si="32"/>
        <v>0</v>
      </c>
      <c r="S215" s="145">
        <v>0</v>
      </c>
      <c r="T215" s="146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7" t="s">
        <v>271</v>
      </c>
      <c r="AT215" s="147" t="s">
        <v>209</v>
      </c>
      <c r="AU215" s="147" t="s">
        <v>146</v>
      </c>
      <c r="AY215" s="14" t="s">
        <v>139</v>
      </c>
      <c r="BE215" s="148">
        <f t="shared" si="34"/>
        <v>0</v>
      </c>
      <c r="BF215" s="148">
        <f t="shared" si="35"/>
        <v>0</v>
      </c>
      <c r="BG215" s="148">
        <f t="shared" si="36"/>
        <v>0</v>
      </c>
      <c r="BH215" s="148">
        <f t="shared" si="37"/>
        <v>0</v>
      </c>
      <c r="BI215" s="148">
        <f t="shared" si="38"/>
        <v>0</v>
      </c>
      <c r="BJ215" s="14" t="s">
        <v>146</v>
      </c>
      <c r="BK215" s="148">
        <f t="shared" si="39"/>
        <v>0</v>
      </c>
      <c r="BL215" s="14" t="s">
        <v>204</v>
      </c>
      <c r="BM215" s="147" t="s">
        <v>1822</v>
      </c>
    </row>
    <row r="216" spans="1:65" s="2" customFormat="1" ht="16.5" customHeight="1">
      <c r="A216" s="26"/>
      <c r="B216" s="135"/>
      <c r="C216" s="136" t="s">
        <v>460</v>
      </c>
      <c r="D216" s="136" t="s">
        <v>141</v>
      </c>
      <c r="E216" s="137" t="s">
        <v>1823</v>
      </c>
      <c r="F216" s="138" t="s">
        <v>1824</v>
      </c>
      <c r="G216" s="139" t="s">
        <v>278</v>
      </c>
      <c r="H216" s="140">
        <v>3</v>
      </c>
      <c r="I216" s="141"/>
      <c r="J216" s="141">
        <f t="shared" si="30"/>
        <v>0</v>
      </c>
      <c r="K216" s="142"/>
      <c r="L216" s="27"/>
      <c r="M216" s="143" t="s">
        <v>1</v>
      </c>
      <c r="N216" s="144" t="s">
        <v>38</v>
      </c>
      <c r="O216" s="145">
        <v>0.19600000000000001</v>
      </c>
      <c r="P216" s="145">
        <f t="shared" si="31"/>
        <v>0.58799999999999997</v>
      </c>
      <c r="Q216" s="145">
        <v>2.0000000000000002E-5</v>
      </c>
      <c r="R216" s="145">
        <f t="shared" si="32"/>
        <v>6.0000000000000002E-5</v>
      </c>
      <c r="S216" s="145">
        <v>0</v>
      </c>
      <c r="T216" s="146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7" t="s">
        <v>204</v>
      </c>
      <c r="AT216" s="147" t="s">
        <v>141</v>
      </c>
      <c r="AU216" s="147" t="s">
        <v>146</v>
      </c>
      <c r="AY216" s="14" t="s">
        <v>139</v>
      </c>
      <c r="BE216" s="148">
        <f t="shared" si="34"/>
        <v>0</v>
      </c>
      <c r="BF216" s="148">
        <f t="shared" si="35"/>
        <v>0</v>
      </c>
      <c r="BG216" s="148">
        <f t="shared" si="36"/>
        <v>0</v>
      </c>
      <c r="BH216" s="148">
        <f t="shared" si="37"/>
        <v>0</v>
      </c>
      <c r="BI216" s="148">
        <f t="shared" si="38"/>
        <v>0</v>
      </c>
      <c r="BJ216" s="14" t="s">
        <v>146</v>
      </c>
      <c r="BK216" s="148">
        <f t="shared" si="39"/>
        <v>0</v>
      </c>
      <c r="BL216" s="14" t="s">
        <v>204</v>
      </c>
      <c r="BM216" s="147" t="s">
        <v>1825</v>
      </c>
    </row>
    <row r="217" spans="1:65" s="2" customFormat="1" ht="16.5" customHeight="1">
      <c r="A217" s="26"/>
      <c r="B217" s="135"/>
      <c r="C217" s="149" t="s">
        <v>464</v>
      </c>
      <c r="D217" s="149" t="s">
        <v>209</v>
      </c>
      <c r="E217" s="150" t="s">
        <v>1817</v>
      </c>
      <c r="F217" s="151" t="s">
        <v>1818</v>
      </c>
      <c r="G217" s="152" t="s">
        <v>278</v>
      </c>
      <c r="H217" s="153">
        <v>2</v>
      </c>
      <c r="I217" s="154"/>
      <c r="J217" s="154">
        <f t="shared" si="30"/>
        <v>0</v>
      </c>
      <c r="K217" s="155"/>
      <c r="L217" s="156"/>
      <c r="M217" s="157" t="s">
        <v>1</v>
      </c>
      <c r="N217" s="158" t="s">
        <v>38</v>
      </c>
      <c r="O217" s="145">
        <v>0</v>
      </c>
      <c r="P217" s="145">
        <f t="shared" si="31"/>
        <v>0</v>
      </c>
      <c r="Q217" s="145">
        <v>6.0000000000000002E-5</v>
      </c>
      <c r="R217" s="145">
        <f t="shared" si="32"/>
        <v>1.2E-4</v>
      </c>
      <c r="S217" s="145">
        <v>0</v>
      </c>
      <c r="T217" s="146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7" t="s">
        <v>271</v>
      </c>
      <c r="AT217" s="147" t="s">
        <v>209</v>
      </c>
      <c r="AU217" s="147" t="s">
        <v>146</v>
      </c>
      <c r="AY217" s="14" t="s">
        <v>139</v>
      </c>
      <c r="BE217" s="148">
        <f t="shared" si="34"/>
        <v>0</v>
      </c>
      <c r="BF217" s="148">
        <f t="shared" si="35"/>
        <v>0</v>
      </c>
      <c r="BG217" s="148">
        <f t="shared" si="36"/>
        <v>0</v>
      </c>
      <c r="BH217" s="148">
        <f t="shared" si="37"/>
        <v>0</v>
      </c>
      <c r="BI217" s="148">
        <f t="shared" si="38"/>
        <v>0</v>
      </c>
      <c r="BJ217" s="14" t="s">
        <v>146</v>
      </c>
      <c r="BK217" s="148">
        <f t="shared" si="39"/>
        <v>0</v>
      </c>
      <c r="BL217" s="14" t="s">
        <v>204</v>
      </c>
      <c r="BM217" s="147" t="s">
        <v>1826</v>
      </c>
    </row>
    <row r="218" spans="1:65" s="2" customFormat="1" ht="16.5" customHeight="1">
      <c r="A218" s="26"/>
      <c r="B218" s="135"/>
      <c r="C218" s="136" t="s">
        <v>468</v>
      </c>
      <c r="D218" s="136" t="s">
        <v>141</v>
      </c>
      <c r="E218" s="137" t="s">
        <v>1827</v>
      </c>
      <c r="F218" s="138" t="s">
        <v>1828</v>
      </c>
      <c r="G218" s="139" t="s">
        <v>278</v>
      </c>
      <c r="H218" s="140">
        <v>6</v>
      </c>
      <c r="I218" s="141"/>
      <c r="J218" s="141">
        <f t="shared" si="30"/>
        <v>0</v>
      </c>
      <c r="K218" s="142"/>
      <c r="L218" s="27"/>
      <c r="M218" s="143" t="s">
        <v>1</v>
      </c>
      <c r="N218" s="144" t="s">
        <v>38</v>
      </c>
      <c r="O218" s="145">
        <v>0.214</v>
      </c>
      <c r="P218" s="145">
        <f t="shared" si="31"/>
        <v>1.284</v>
      </c>
      <c r="Q218" s="145">
        <v>2.0000000000000002E-5</v>
      </c>
      <c r="R218" s="145">
        <f t="shared" si="32"/>
        <v>1.2E-4</v>
      </c>
      <c r="S218" s="145">
        <v>0</v>
      </c>
      <c r="T218" s="146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7" t="s">
        <v>204</v>
      </c>
      <c r="AT218" s="147" t="s">
        <v>141</v>
      </c>
      <c r="AU218" s="147" t="s">
        <v>146</v>
      </c>
      <c r="AY218" s="14" t="s">
        <v>139</v>
      </c>
      <c r="BE218" s="148">
        <f t="shared" si="34"/>
        <v>0</v>
      </c>
      <c r="BF218" s="148">
        <f t="shared" si="35"/>
        <v>0</v>
      </c>
      <c r="BG218" s="148">
        <f t="shared" si="36"/>
        <v>0</v>
      </c>
      <c r="BH218" s="148">
        <f t="shared" si="37"/>
        <v>0</v>
      </c>
      <c r="BI218" s="148">
        <f t="shared" si="38"/>
        <v>0</v>
      </c>
      <c r="BJ218" s="14" t="s">
        <v>146</v>
      </c>
      <c r="BK218" s="148">
        <f t="shared" si="39"/>
        <v>0</v>
      </c>
      <c r="BL218" s="14" t="s">
        <v>204</v>
      </c>
      <c r="BM218" s="147" t="s">
        <v>1829</v>
      </c>
    </row>
    <row r="219" spans="1:65" s="2" customFormat="1" ht="16.5" customHeight="1">
      <c r="A219" s="26"/>
      <c r="B219" s="135"/>
      <c r="C219" s="149" t="s">
        <v>472</v>
      </c>
      <c r="D219" s="149" t="s">
        <v>209</v>
      </c>
      <c r="E219" s="150" t="s">
        <v>1830</v>
      </c>
      <c r="F219" s="151" t="s">
        <v>1831</v>
      </c>
      <c r="G219" s="152" t="s">
        <v>278</v>
      </c>
      <c r="H219" s="153">
        <v>6</v>
      </c>
      <c r="I219" s="154"/>
      <c r="J219" s="154">
        <f t="shared" si="30"/>
        <v>0</v>
      </c>
      <c r="K219" s="155"/>
      <c r="L219" s="156"/>
      <c r="M219" s="157" t="s">
        <v>1</v>
      </c>
      <c r="N219" s="158" t="s">
        <v>38</v>
      </c>
      <c r="O219" s="145">
        <v>0</v>
      </c>
      <c r="P219" s="145">
        <f t="shared" si="31"/>
        <v>0</v>
      </c>
      <c r="Q219" s="145">
        <v>1.2E-4</v>
      </c>
      <c r="R219" s="145">
        <f t="shared" si="32"/>
        <v>7.2000000000000005E-4</v>
      </c>
      <c r="S219" s="145">
        <v>0</v>
      </c>
      <c r="T219" s="146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7" t="s">
        <v>271</v>
      </c>
      <c r="AT219" s="147" t="s">
        <v>209</v>
      </c>
      <c r="AU219" s="147" t="s">
        <v>146</v>
      </c>
      <c r="AY219" s="14" t="s">
        <v>139</v>
      </c>
      <c r="BE219" s="148">
        <f t="shared" si="34"/>
        <v>0</v>
      </c>
      <c r="BF219" s="148">
        <f t="shared" si="35"/>
        <v>0</v>
      </c>
      <c r="BG219" s="148">
        <f t="shared" si="36"/>
        <v>0</v>
      </c>
      <c r="BH219" s="148">
        <f t="shared" si="37"/>
        <v>0</v>
      </c>
      <c r="BI219" s="148">
        <f t="shared" si="38"/>
        <v>0</v>
      </c>
      <c r="BJ219" s="14" t="s">
        <v>146</v>
      </c>
      <c r="BK219" s="148">
        <f t="shared" si="39"/>
        <v>0</v>
      </c>
      <c r="BL219" s="14" t="s">
        <v>204</v>
      </c>
      <c r="BM219" s="147" t="s">
        <v>1832</v>
      </c>
    </row>
    <row r="220" spans="1:65" s="2" customFormat="1" ht="24">
      <c r="A220" s="26"/>
      <c r="B220" s="135"/>
      <c r="C220" s="136" t="s">
        <v>476</v>
      </c>
      <c r="D220" s="136" t="s">
        <v>141</v>
      </c>
      <c r="E220" s="137" t="s">
        <v>1833</v>
      </c>
      <c r="F220" s="138" t="s">
        <v>1834</v>
      </c>
      <c r="G220" s="139" t="s">
        <v>278</v>
      </c>
      <c r="H220" s="140">
        <v>1</v>
      </c>
      <c r="I220" s="141"/>
      <c r="J220" s="141">
        <f t="shared" si="30"/>
        <v>0</v>
      </c>
      <c r="K220" s="142"/>
      <c r="L220" s="27"/>
      <c r="M220" s="143" t="s">
        <v>1</v>
      </c>
      <c r="N220" s="144" t="s">
        <v>38</v>
      </c>
      <c r="O220" s="145">
        <v>0.156</v>
      </c>
      <c r="P220" s="145">
        <f t="shared" si="31"/>
        <v>0.156</v>
      </c>
      <c r="Q220" s="145">
        <v>2.0000000000000002E-5</v>
      </c>
      <c r="R220" s="145">
        <f t="shared" si="32"/>
        <v>2.0000000000000002E-5</v>
      </c>
      <c r="S220" s="145">
        <v>0</v>
      </c>
      <c r="T220" s="146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7" t="s">
        <v>204</v>
      </c>
      <c r="AT220" s="147" t="s">
        <v>141</v>
      </c>
      <c r="AU220" s="147" t="s">
        <v>146</v>
      </c>
      <c r="AY220" s="14" t="s">
        <v>139</v>
      </c>
      <c r="BE220" s="148">
        <f t="shared" si="34"/>
        <v>0</v>
      </c>
      <c r="BF220" s="148">
        <f t="shared" si="35"/>
        <v>0</v>
      </c>
      <c r="BG220" s="148">
        <f t="shared" si="36"/>
        <v>0</v>
      </c>
      <c r="BH220" s="148">
        <f t="shared" si="37"/>
        <v>0</v>
      </c>
      <c r="BI220" s="148">
        <f t="shared" si="38"/>
        <v>0</v>
      </c>
      <c r="BJ220" s="14" t="s">
        <v>146</v>
      </c>
      <c r="BK220" s="148">
        <f t="shared" si="39"/>
        <v>0</v>
      </c>
      <c r="BL220" s="14" t="s">
        <v>204</v>
      </c>
      <c r="BM220" s="147" t="s">
        <v>1835</v>
      </c>
    </row>
    <row r="221" spans="1:65" s="2" customFormat="1" ht="16.5" customHeight="1">
      <c r="A221" s="26"/>
      <c r="B221" s="135"/>
      <c r="C221" s="149" t="s">
        <v>480</v>
      </c>
      <c r="D221" s="149" t="s">
        <v>209</v>
      </c>
      <c r="E221" s="150" t="s">
        <v>1836</v>
      </c>
      <c r="F221" s="151" t="s">
        <v>1837</v>
      </c>
      <c r="G221" s="152" t="s">
        <v>278</v>
      </c>
      <c r="H221" s="153">
        <v>1</v>
      </c>
      <c r="I221" s="154"/>
      <c r="J221" s="154">
        <f t="shared" si="30"/>
        <v>0</v>
      </c>
      <c r="K221" s="155"/>
      <c r="L221" s="156"/>
      <c r="M221" s="157" t="s">
        <v>1</v>
      </c>
      <c r="N221" s="158" t="s">
        <v>38</v>
      </c>
      <c r="O221" s="145">
        <v>0</v>
      </c>
      <c r="P221" s="145">
        <f t="shared" si="31"/>
        <v>0</v>
      </c>
      <c r="Q221" s="145">
        <v>0</v>
      </c>
      <c r="R221" s="145">
        <f t="shared" si="32"/>
        <v>0</v>
      </c>
      <c r="S221" s="145">
        <v>0</v>
      </c>
      <c r="T221" s="146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7" t="s">
        <v>271</v>
      </c>
      <c r="AT221" s="147" t="s">
        <v>209</v>
      </c>
      <c r="AU221" s="147" t="s">
        <v>146</v>
      </c>
      <c r="AY221" s="14" t="s">
        <v>139</v>
      </c>
      <c r="BE221" s="148">
        <f t="shared" si="34"/>
        <v>0</v>
      </c>
      <c r="BF221" s="148">
        <f t="shared" si="35"/>
        <v>0</v>
      </c>
      <c r="BG221" s="148">
        <f t="shared" si="36"/>
        <v>0</v>
      </c>
      <c r="BH221" s="148">
        <f t="shared" si="37"/>
        <v>0</v>
      </c>
      <c r="BI221" s="148">
        <f t="shared" si="38"/>
        <v>0</v>
      </c>
      <c r="BJ221" s="14" t="s">
        <v>146</v>
      </c>
      <c r="BK221" s="148">
        <f t="shared" si="39"/>
        <v>0</v>
      </c>
      <c r="BL221" s="14" t="s">
        <v>204</v>
      </c>
      <c r="BM221" s="147" t="s">
        <v>1838</v>
      </c>
    </row>
    <row r="222" spans="1:65" s="2" customFormat="1" ht="16.5" customHeight="1">
      <c r="A222" s="26"/>
      <c r="B222" s="135"/>
      <c r="C222" s="136" t="s">
        <v>484</v>
      </c>
      <c r="D222" s="136" t="s">
        <v>141</v>
      </c>
      <c r="E222" s="137" t="s">
        <v>1839</v>
      </c>
      <c r="F222" s="138" t="s">
        <v>1840</v>
      </c>
      <c r="G222" s="139" t="s">
        <v>278</v>
      </c>
      <c r="H222" s="140">
        <v>2</v>
      </c>
      <c r="I222" s="141"/>
      <c r="J222" s="141">
        <f t="shared" si="30"/>
        <v>0</v>
      </c>
      <c r="K222" s="142"/>
      <c r="L222" s="27"/>
      <c r="M222" s="143" t="s">
        <v>1</v>
      </c>
      <c r="N222" s="144" t="s">
        <v>38</v>
      </c>
      <c r="O222" s="145">
        <v>0.70199999999999996</v>
      </c>
      <c r="P222" s="145">
        <f t="shared" si="31"/>
        <v>1.4039999999999999</v>
      </c>
      <c r="Q222" s="145">
        <v>0</v>
      </c>
      <c r="R222" s="145">
        <f t="shared" si="32"/>
        <v>0</v>
      </c>
      <c r="S222" s="145">
        <v>0</v>
      </c>
      <c r="T222" s="146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7" t="s">
        <v>403</v>
      </c>
      <c r="AT222" s="147" t="s">
        <v>141</v>
      </c>
      <c r="AU222" s="147" t="s">
        <v>146</v>
      </c>
      <c r="AY222" s="14" t="s">
        <v>139</v>
      </c>
      <c r="BE222" s="148">
        <f t="shared" si="34"/>
        <v>0</v>
      </c>
      <c r="BF222" s="148">
        <f t="shared" si="35"/>
        <v>0</v>
      </c>
      <c r="BG222" s="148">
        <f t="shared" si="36"/>
        <v>0</v>
      </c>
      <c r="BH222" s="148">
        <f t="shared" si="37"/>
        <v>0</v>
      </c>
      <c r="BI222" s="148">
        <f t="shared" si="38"/>
        <v>0</v>
      </c>
      <c r="BJ222" s="14" t="s">
        <v>146</v>
      </c>
      <c r="BK222" s="148">
        <f t="shared" si="39"/>
        <v>0</v>
      </c>
      <c r="BL222" s="14" t="s">
        <v>403</v>
      </c>
      <c r="BM222" s="147" t="s">
        <v>1841</v>
      </c>
    </row>
    <row r="223" spans="1:65" s="2" customFormat="1" ht="16.5" customHeight="1">
      <c r="A223" s="26"/>
      <c r="B223" s="135"/>
      <c r="C223" s="149" t="s">
        <v>488</v>
      </c>
      <c r="D223" s="149" t="s">
        <v>209</v>
      </c>
      <c r="E223" s="150" t="s">
        <v>1842</v>
      </c>
      <c r="F223" s="151" t="s">
        <v>1843</v>
      </c>
      <c r="G223" s="152" t="s">
        <v>278</v>
      </c>
      <c r="H223" s="153">
        <v>2</v>
      </c>
      <c r="I223" s="154"/>
      <c r="J223" s="154">
        <f t="shared" si="30"/>
        <v>0</v>
      </c>
      <c r="K223" s="155"/>
      <c r="L223" s="156"/>
      <c r="M223" s="157" t="s">
        <v>1</v>
      </c>
      <c r="N223" s="158" t="s">
        <v>38</v>
      </c>
      <c r="O223" s="145">
        <v>0</v>
      </c>
      <c r="P223" s="145">
        <f t="shared" si="31"/>
        <v>0</v>
      </c>
      <c r="Q223" s="145">
        <v>0</v>
      </c>
      <c r="R223" s="145">
        <f t="shared" si="32"/>
        <v>0</v>
      </c>
      <c r="S223" s="145">
        <v>0</v>
      </c>
      <c r="T223" s="146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7" t="s">
        <v>271</v>
      </c>
      <c r="AT223" s="147" t="s">
        <v>209</v>
      </c>
      <c r="AU223" s="147" t="s">
        <v>146</v>
      </c>
      <c r="AY223" s="14" t="s">
        <v>139</v>
      </c>
      <c r="BE223" s="148">
        <f t="shared" si="34"/>
        <v>0</v>
      </c>
      <c r="BF223" s="148">
        <f t="shared" si="35"/>
        <v>0</v>
      </c>
      <c r="BG223" s="148">
        <f t="shared" si="36"/>
        <v>0</v>
      </c>
      <c r="BH223" s="148">
        <f t="shared" si="37"/>
        <v>0</v>
      </c>
      <c r="BI223" s="148">
        <f t="shared" si="38"/>
        <v>0</v>
      </c>
      <c r="BJ223" s="14" t="s">
        <v>146</v>
      </c>
      <c r="BK223" s="148">
        <f t="shared" si="39"/>
        <v>0</v>
      </c>
      <c r="BL223" s="14" t="s">
        <v>204</v>
      </c>
      <c r="BM223" s="147" t="s">
        <v>1844</v>
      </c>
    </row>
    <row r="224" spans="1:65" s="2" customFormat="1" ht="24">
      <c r="A224" s="26"/>
      <c r="B224" s="135"/>
      <c r="C224" s="136" t="s">
        <v>492</v>
      </c>
      <c r="D224" s="136" t="s">
        <v>141</v>
      </c>
      <c r="E224" s="137" t="s">
        <v>1845</v>
      </c>
      <c r="F224" s="138" t="s">
        <v>1846</v>
      </c>
      <c r="G224" s="139" t="s">
        <v>1847</v>
      </c>
      <c r="H224" s="140">
        <v>5</v>
      </c>
      <c r="I224" s="141"/>
      <c r="J224" s="141">
        <f t="shared" si="30"/>
        <v>0</v>
      </c>
      <c r="K224" s="142"/>
      <c r="L224" s="27"/>
      <c r="M224" s="143" t="s">
        <v>1</v>
      </c>
      <c r="N224" s="144" t="s">
        <v>38</v>
      </c>
      <c r="O224" s="145">
        <v>1.554</v>
      </c>
      <c r="P224" s="145">
        <f t="shared" si="31"/>
        <v>7.77</v>
      </c>
      <c r="Q224" s="145">
        <v>2.2089999999999999E-2</v>
      </c>
      <c r="R224" s="145">
        <f t="shared" si="32"/>
        <v>0.11045000000000001</v>
      </c>
      <c r="S224" s="145">
        <v>0</v>
      </c>
      <c r="T224" s="146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7" t="s">
        <v>204</v>
      </c>
      <c r="AT224" s="147" t="s">
        <v>141</v>
      </c>
      <c r="AU224" s="147" t="s">
        <v>146</v>
      </c>
      <c r="AY224" s="14" t="s">
        <v>139</v>
      </c>
      <c r="BE224" s="148">
        <f t="shared" si="34"/>
        <v>0</v>
      </c>
      <c r="BF224" s="148">
        <f t="shared" si="35"/>
        <v>0</v>
      </c>
      <c r="BG224" s="148">
        <f t="shared" si="36"/>
        <v>0</v>
      </c>
      <c r="BH224" s="148">
        <f t="shared" si="37"/>
        <v>0</v>
      </c>
      <c r="BI224" s="148">
        <f t="shared" si="38"/>
        <v>0</v>
      </c>
      <c r="BJ224" s="14" t="s">
        <v>146</v>
      </c>
      <c r="BK224" s="148">
        <f t="shared" si="39"/>
        <v>0</v>
      </c>
      <c r="BL224" s="14" t="s">
        <v>204</v>
      </c>
      <c r="BM224" s="147" t="s">
        <v>1848</v>
      </c>
    </row>
    <row r="225" spans="1:65" s="2" customFormat="1" ht="24">
      <c r="A225" s="26"/>
      <c r="B225" s="135"/>
      <c r="C225" s="136" t="s">
        <v>496</v>
      </c>
      <c r="D225" s="136" t="s">
        <v>141</v>
      </c>
      <c r="E225" s="137" t="s">
        <v>1849</v>
      </c>
      <c r="F225" s="138" t="s">
        <v>1850</v>
      </c>
      <c r="G225" s="139" t="s">
        <v>154</v>
      </c>
      <c r="H225" s="140">
        <v>218</v>
      </c>
      <c r="I225" s="141"/>
      <c r="J225" s="141">
        <f t="shared" si="30"/>
        <v>0</v>
      </c>
      <c r="K225" s="142"/>
      <c r="L225" s="27"/>
      <c r="M225" s="143" t="s">
        <v>1</v>
      </c>
      <c r="N225" s="144" t="s">
        <v>38</v>
      </c>
      <c r="O225" s="145">
        <v>6.3E-2</v>
      </c>
      <c r="P225" s="145">
        <f t="shared" si="31"/>
        <v>13.734</v>
      </c>
      <c r="Q225" s="145">
        <v>1.9000000000000001E-4</v>
      </c>
      <c r="R225" s="145">
        <f t="shared" si="32"/>
        <v>4.1419999999999998E-2</v>
      </c>
      <c r="S225" s="145">
        <v>0</v>
      </c>
      <c r="T225" s="146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7" t="s">
        <v>204</v>
      </c>
      <c r="AT225" s="147" t="s">
        <v>141</v>
      </c>
      <c r="AU225" s="147" t="s">
        <v>146</v>
      </c>
      <c r="AY225" s="14" t="s">
        <v>139</v>
      </c>
      <c r="BE225" s="148">
        <f t="shared" si="34"/>
        <v>0</v>
      </c>
      <c r="BF225" s="148">
        <f t="shared" si="35"/>
        <v>0</v>
      </c>
      <c r="BG225" s="148">
        <f t="shared" si="36"/>
        <v>0</v>
      </c>
      <c r="BH225" s="148">
        <f t="shared" si="37"/>
        <v>0</v>
      </c>
      <c r="BI225" s="148">
        <f t="shared" si="38"/>
        <v>0</v>
      </c>
      <c r="BJ225" s="14" t="s">
        <v>146</v>
      </c>
      <c r="BK225" s="148">
        <f t="shared" si="39"/>
        <v>0</v>
      </c>
      <c r="BL225" s="14" t="s">
        <v>204</v>
      </c>
      <c r="BM225" s="147" t="s">
        <v>1851</v>
      </c>
    </row>
    <row r="226" spans="1:65" s="2" customFormat="1" ht="24">
      <c r="A226" s="26"/>
      <c r="B226" s="135"/>
      <c r="C226" s="136" t="s">
        <v>500</v>
      </c>
      <c r="D226" s="136" t="s">
        <v>141</v>
      </c>
      <c r="E226" s="137" t="s">
        <v>1852</v>
      </c>
      <c r="F226" s="138" t="s">
        <v>1853</v>
      </c>
      <c r="G226" s="139" t="s">
        <v>154</v>
      </c>
      <c r="H226" s="140">
        <v>218</v>
      </c>
      <c r="I226" s="141"/>
      <c r="J226" s="141">
        <f t="shared" si="30"/>
        <v>0</v>
      </c>
      <c r="K226" s="142"/>
      <c r="L226" s="27"/>
      <c r="M226" s="143" t="s">
        <v>1</v>
      </c>
      <c r="N226" s="144" t="s">
        <v>38</v>
      </c>
      <c r="O226" s="145">
        <v>5.8000000000000003E-2</v>
      </c>
      <c r="P226" s="145">
        <f t="shared" si="31"/>
        <v>12.644</v>
      </c>
      <c r="Q226" s="145">
        <v>1.0000000000000001E-5</v>
      </c>
      <c r="R226" s="145">
        <f t="shared" si="32"/>
        <v>2.1800000000000001E-3</v>
      </c>
      <c r="S226" s="145">
        <v>0</v>
      </c>
      <c r="T226" s="146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7" t="s">
        <v>204</v>
      </c>
      <c r="AT226" s="147" t="s">
        <v>141</v>
      </c>
      <c r="AU226" s="147" t="s">
        <v>146</v>
      </c>
      <c r="AY226" s="14" t="s">
        <v>139</v>
      </c>
      <c r="BE226" s="148">
        <f t="shared" si="34"/>
        <v>0</v>
      </c>
      <c r="BF226" s="148">
        <f t="shared" si="35"/>
        <v>0</v>
      </c>
      <c r="BG226" s="148">
        <f t="shared" si="36"/>
        <v>0</v>
      </c>
      <c r="BH226" s="148">
        <f t="shared" si="37"/>
        <v>0</v>
      </c>
      <c r="BI226" s="148">
        <f t="shared" si="38"/>
        <v>0</v>
      </c>
      <c r="BJ226" s="14" t="s">
        <v>146</v>
      </c>
      <c r="BK226" s="148">
        <f t="shared" si="39"/>
        <v>0</v>
      </c>
      <c r="BL226" s="14" t="s">
        <v>204</v>
      </c>
      <c r="BM226" s="147" t="s">
        <v>1854</v>
      </c>
    </row>
    <row r="227" spans="1:65" s="2" customFormat="1" ht="24">
      <c r="A227" s="26"/>
      <c r="B227" s="135"/>
      <c r="C227" s="136" t="s">
        <v>504</v>
      </c>
      <c r="D227" s="136" t="s">
        <v>141</v>
      </c>
      <c r="E227" s="137" t="s">
        <v>1855</v>
      </c>
      <c r="F227" s="138" t="s">
        <v>1856</v>
      </c>
      <c r="G227" s="139" t="s">
        <v>261</v>
      </c>
      <c r="H227" s="140">
        <v>0.85199999999999998</v>
      </c>
      <c r="I227" s="141"/>
      <c r="J227" s="141">
        <f t="shared" si="30"/>
        <v>0</v>
      </c>
      <c r="K227" s="142"/>
      <c r="L227" s="27"/>
      <c r="M227" s="143" t="s">
        <v>1</v>
      </c>
      <c r="N227" s="144" t="s">
        <v>38</v>
      </c>
      <c r="O227" s="145">
        <v>1.2586599999999999</v>
      </c>
      <c r="P227" s="145">
        <f t="shared" si="31"/>
        <v>1.0723800000000001</v>
      </c>
      <c r="Q227" s="145">
        <v>0</v>
      </c>
      <c r="R227" s="145">
        <f t="shared" si="32"/>
        <v>0</v>
      </c>
      <c r="S227" s="145">
        <v>0</v>
      </c>
      <c r="T227" s="146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7" t="s">
        <v>204</v>
      </c>
      <c r="AT227" s="147" t="s">
        <v>141</v>
      </c>
      <c r="AU227" s="147" t="s">
        <v>146</v>
      </c>
      <c r="AY227" s="14" t="s">
        <v>139</v>
      </c>
      <c r="BE227" s="148">
        <f t="shared" si="34"/>
        <v>0</v>
      </c>
      <c r="BF227" s="148">
        <f t="shared" si="35"/>
        <v>0</v>
      </c>
      <c r="BG227" s="148">
        <f t="shared" si="36"/>
        <v>0</v>
      </c>
      <c r="BH227" s="148">
        <f t="shared" si="37"/>
        <v>0</v>
      </c>
      <c r="BI227" s="148">
        <f t="shared" si="38"/>
        <v>0</v>
      </c>
      <c r="BJ227" s="14" t="s">
        <v>146</v>
      </c>
      <c r="BK227" s="148">
        <f t="shared" si="39"/>
        <v>0</v>
      </c>
      <c r="BL227" s="14" t="s">
        <v>204</v>
      </c>
      <c r="BM227" s="147" t="s">
        <v>1857</v>
      </c>
    </row>
    <row r="228" spans="1:65" s="12" customFormat="1" ht="22.9" customHeight="1">
      <c r="B228" s="123"/>
      <c r="D228" s="124" t="s">
        <v>71</v>
      </c>
      <c r="E228" s="133" t="s">
        <v>1858</v>
      </c>
      <c r="F228" s="133" t="s">
        <v>1859</v>
      </c>
      <c r="I228" s="214"/>
      <c r="J228" s="134">
        <f>BK228</f>
        <v>0</v>
      </c>
      <c r="L228" s="123"/>
      <c r="M228" s="127"/>
      <c r="N228" s="128"/>
      <c r="O228" s="128"/>
      <c r="P228" s="129">
        <f>SUM(P229:P264)</f>
        <v>66.061250000000001</v>
      </c>
      <c r="Q228" s="128"/>
      <c r="R228" s="129">
        <f>SUM(R229:R264)</f>
        <v>0.73843000000000003</v>
      </c>
      <c r="S228" s="128"/>
      <c r="T228" s="130">
        <f>SUM(T229:T264)</f>
        <v>0</v>
      </c>
      <c r="AR228" s="124" t="s">
        <v>146</v>
      </c>
      <c r="AT228" s="131" t="s">
        <v>71</v>
      </c>
      <c r="AU228" s="131" t="s">
        <v>80</v>
      </c>
      <c r="AY228" s="124" t="s">
        <v>139</v>
      </c>
      <c r="BK228" s="132">
        <f>SUM(BK229:BK264)</f>
        <v>0</v>
      </c>
    </row>
    <row r="229" spans="1:65" s="2" customFormat="1" ht="16.5" customHeight="1">
      <c r="A229" s="26"/>
      <c r="B229" s="135"/>
      <c r="C229" s="136" t="s">
        <v>508</v>
      </c>
      <c r="D229" s="136" t="s">
        <v>141</v>
      </c>
      <c r="E229" s="137" t="s">
        <v>1860</v>
      </c>
      <c r="F229" s="138" t="s">
        <v>1861</v>
      </c>
      <c r="G229" s="139" t="s">
        <v>1847</v>
      </c>
      <c r="H229" s="140">
        <v>8</v>
      </c>
      <c r="I229" s="141"/>
      <c r="J229" s="141">
        <f t="shared" ref="J229:J264" si="40">ROUND(I229*H229,2)</f>
        <v>0</v>
      </c>
      <c r="K229" s="142"/>
      <c r="L229" s="27"/>
      <c r="M229" s="143" t="s">
        <v>1</v>
      </c>
      <c r="N229" s="144" t="s">
        <v>38</v>
      </c>
      <c r="O229" s="145">
        <v>1.262</v>
      </c>
      <c r="P229" s="145">
        <f t="shared" ref="P229:P264" si="41">O229*H229</f>
        <v>10.096</v>
      </c>
      <c r="Q229" s="145">
        <v>2.0400000000000001E-3</v>
      </c>
      <c r="R229" s="145">
        <f t="shared" ref="R229:R264" si="42">Q229*H229</f>
        <v>1.6320000000000001E-2</v>
      </c>
      <c r="S229" s="145">
        <v>0</v>
      </c>
      <c r="T229" s="146">
        <f t="shared" ref="T229:T264" si="43"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7" t="s">
        <v>204</v>
      </c>
      <c r="AT229" s="147" t="s">
        <v>141</v>
      </c>
      <c r="AU229" s="147" t="s">
        <v>146</v>
      </c>
      <c r="AY229" s="14" t="s">
        <v>139</v>
      </c>
      <c r="BE229" s="148">
        <f t="shared" ref="BE229:BE264" si="44">IF(N229="základná",J229,0)</f>
        <v>0</v>
      </c>
      <c r="BF229" s="148">
        <f t="shared" ref="BF229:BF264" si="45">IF(N229="znížená",J229,0)</f>
        <v>0</v>
      </c>
      <c r="BG229" s="148">
        <f t="shared" ref="BG229:BG264" si="46">IF(N229="zákl. prenesená",J229,0)</f>
        <v>0</v>
      </c>
      <c r="BH229" s="148">
        <f t="shared" ref="BH229:BH264" si="47">IF(N229="zníž. prenesená",J229,0)</f>
        <v>0</v>
      </c>
      <c r="BI229" s="148">
        <f t="shared" ref="BI229:BI264" si="48">IF(N229="nulová",J229,0)</f>
        <v>0</v>
      </c>
      <c r="BJ229" s="14" t="s">
        <v>146</v>
      </c>
      <c r="BK229" s="148">
        <f t="shared" ref="BK229:BK264" si="49">ROUND(I229*H229,2)</f>
        <v>0</v>
      </c>
      <c r="BL229" s="14" t="s">
        <v>204</v>
      </c>
      <c r="BM229" s="147" t="s">
        <v>1862</v>
      </c>
    </row>
    <row r="230" spans="1:65" s="2" customFormat="1" ht="16.5" customHeight="1">
      <c r="A230" s="26"/>
      <c r="B230" s="135"/>
      <c r="C230" s="149" t="s">
        <v>512</v>
      </c>
      <c r="D230" s="149" t="s">
        <v>209</v>
      </c>
      <c r="E230" s="150" t="s">
        <v>1863</v>
      </c>
      <c r="F230" s="151" t="s">
        <v>1864</v>
      </c>
      <c r="G230" s="152" t="s">
        <v>278</v>
      </c>
      <c r="H230" s="153">
        <v>8</v>
      </c>
      <c r="I230" s="154"/>
      <c r="J230" s="154">
        <f t="shared" si="40"/>
        <v>0</v>
      </c>
      <c r="K230" s="155"/>
      <c r="L230" s="156"/>
      <c r="M230" s="157" t="s">
        <v>1</v>
      </c>
      <c r="N230" s="158" t="s">
        <v>38</v>
      </c>
      <c r="O230" s="145">
        <v>0</v>
      </c>
      <c r="P230" s="145">
        <f t="shared" si="41"/>
        <v>0</v>
      </c>
      <c r="Q230" s="145">
        <v>2.4E-2</v>
      </c>
      <c r="R230" s="145">
        <f t="shared" si="42"/>
        <v>0.192</v>
      </c>
      <c r="S230" s="145">
        <v>0</v>
      </c>
      <c r="T230" s="146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7" t="s">
        <v>271</v>
      </c>
      <c r="AT230" s="147" t="s">
        <v>209</v>
      </c>
      <c r="AU230" s="147" t="s">
        <v>146</v>
      </c>
      <c r="AY230" s="14" t="s">
        <v>139</v>
      </c>
      <c r="BE230" s="148">
        <f t="shared" si="44"/>
        <v>0</v>
      </c>
      <c r="BF230" s="148">
        <f t="shared" si="45"/>
        <v>0</v>
      </c>
      <c r="BG230" s="148">
        <f t="shared" si="46"/>
        <v>0</v>
      </c>
      <c r="BH230" s="148">
        <f t="shared" si="47"/>
        <v>0</v>
      </c>
      <c r="BI230" s="148">
        <f t="shared" si="48"/>
        <v>0</v>
      </c>
      <c r="BJ230" s="14" t="s">
        <v>146</v>
      </c>
      <c r="BK230" s="148">
        <f t="shared" si="49"/>
        <v>0</v>
      </c>
      <c r="BL230" s="14" t="s">
        <v>204</v>
      </c>
      <c r="BM230" s="147" t="s">
        <v>1865</v>
      </c>
    </row>
    <row r="231" spans="1:65" s="2" customFormat="1" ht="24">
      <c r="A231" s="26"/>
      <c r="B231" s="135"/>
      <c r="C231" s="136" t="s">
        <v>516</v>
      </c>
      <c r="D231" s="136" t="s">
        <v>141</v>
      </c>
      <c r="E231" s="137" t="s">
        <v>1866</v>
      </c>
      <c r="F231" s="138" t="s">
        <v>1867</v>
      </c>
      <c r="G231" s="139" t="s">
        <v>1847</v>
      </c>
      <c r="H231" s="140">
        <v>14</v>
      </c>
      <c r="I231" s="141"/>
      <c r="J231" s="141">
        <f t="shared" si="40"/>
        <v>0</v>
      </c>
      <c r="K231" s="142"/>
      <c r="L231" s="27"/>
      <c r="M231" s="143" t="s">
        <v>1</v>
      </c>
      <c r="N231" s="144" t="s">
        <v>38</v>
      </c>
      <c r="O231" s="145">
        <v>1.49</v>
      </c>
      <c r="P231" s="145">
        <f t="shared" si="41"/>
        <v>20.86</v>
      </c>
      <c r="Q231" s="145">
        <v>1.3799999999999999E-3</v>
      </c>
      <c r="R231" s="145">
        <f t="shared" si="42"/>
        <v>1.932E-2</v>
      </c>
      <c r="S231" s="145">
        <v>0</v>
      </c>
      <c r="T231" s="146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7" t="s">
        <v>204</v>
      </c>
      <c r="AT231" s="147" t="s">
        <v>141</v>
      </c>
      <c r="AU231" s="147" t="s">
        <v>146</v>
      </c>
      <c r="AY231" s="14" t="s">
        <v>139</v>
      </c>
      <c r="BE231" s="148">
        <f t="shared" si="44"/>
        <v>0</v>
      </c>
      <c r="BF231" s="148">
        <f t="shared" si="45"/>
        <v>0</v>
      </c>
      <c r="BG231" s="148">
        <f t="shared" si="46"/>
        <v>0</v>
      </c>
      <c r="BH231" s="148">
        <f t="shared" si="47"/>
        <v>0</v>
      </c>
      <c r="BI231" s="148">
        <f t="shared" si="48"/>
        <v>0</v>
      </c>
      <c r="BJ231" s="14" t="s">
        <v>146</v>
      </c>
      <c r="BK231" s="148">
        <f t="shared" si="49"/>
        <v>0</v>
      </c>
      <c r="BL231" s="14" t="s">
        <v>204</v>
      </c>
      <c r="BM231" s="147" t="s">
        <v>1868</v>
      </c>
    </row>
    <row r="232" spans="1:65" s="2" customFormat="1" ht="16.5" customHeight="1">
      <c r="A232" s="26"/>
      <c r="B232" s="135"/>
      <c r="C232" s="149" t="s">
        <v>520</v>
      </c>
      <c r="D232" s="149" t="s">
        <v>209</v>
      </c>
      <c r="E232" s="150" t="s">
        <v>1869</v>
      </c>
      <c r="F232" s="151" t="s">
        <v>1870</v>
      </c>
      <c r="G232" s="152" t="s">
        <v>278</v>
      </c>
      <c r="H232" s="153">
        <v>3</v>
      </c>
      <c r="I232" s="154"/>
      <c r="J232" s="154">
        <f t="shared" si="40"/>
        <v>0</v>
      </c>
      <c r="K232" s="155"/>
      <c r="L232" s="156"/>
      <c r="M232" s="157" t="s">
        <v>1</v>
      </c>
      <c r="N232" s="158" t="s">
        <v>38</v>
      </c>
      <c r="O232" s="145">
        <v>0</v>
      </c>
      <c r="P232" s="145">
        <f t="shared" si="41"/>
        <v>0</v>
      </c>
      <c r="Q232" s="145">
        <v>8.9999999999999993E-3</v>
      </c>
      <c r="R232" s="145">
        <f t="shared" si="42"/>
        <v>2.7E-2</v>
      </c>
      <c r="S232" s="145">
        <v>0</v>
      </c>
      <c r="T232" s="146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7" t="s">
        <v>271</v>
      </c>
      <c r="AT232" s="147" t="s">
        <v>209</v>
      </c>
      <c r="AU232" s="147" t="s">
        <v>146</v>
      </c>
      <c r="AY232" s="14" t="s">
        <v>139</v>
      </c>
      <c r="BE232" s="148">
        <f t="shared" si="44"/>
        <v>0</v>
      </c>
      <c r="BF232" s="148">
        <f t="shared" si="45"/>
        <v>0</v>
      </c>
      <c r="BG232" s="148">
        <f t="shared" si="46"/>
        <v>0</v>
      </c>
      <c r="BH232" s="148">
        <f t="shared" si="47"/>
        <v>0</v>
      </c>
      <c r="BI232" s="148">
        <f t="shared" si="48"/>
        <v>0</v>
      </c>
      <c r="BJ232" s="14" t="s">
        <v>146</v>
      </c>
      <c r="BK232" s="148">
        <f t="shared" si="49"/>
        <v>0</v>
      </c>
      <c r="BL232" s="14" t="s">
        <v>204</v>
      </c>
      <c r="BM232" s="147" t="s">
        <v>1871</v>
      </c>
    </row>
    <row r="233" spans="1:65" s="2" customFormat="1" ht="16.5" customHeight="1">
      <c r="A233" s="26"/>
      <c r="B233" s="135"/>
      <c r="C233" s="149" t="s">
        <v>524</v>
      </c>
      <c r="D233" s="149" t="s">
        <v>209</v>
      </c>
      <c r="E233" s="150" t="s">
        <v>1872</v>
      </c>
      <c r="F233" s="151" t="s">
        <v>1873</v>
      </c>
      <c r="G233" s="152" t="s">
        <v>278</v>
      </c>
      <c r="H233" s="153">
        <v>11</v>
      </c>
      <c r="I233" s="154"/>
      <c r="J233" s="154">
        <f t="shared" si="40"/>
        <v>0</v>
      </c>
      <c r="K233" s="155"/>
      <c r="L233" s="156"/>
      <c r="M233" s="157" t="s">
        <v>1</v>
      </c>
      <c r="N233" s="158" t="s">
        <v>38</v>
      </c>
      <c r="O233" s="145">
        <v>0</v>
      </c>
      <c r="P233" s="145">
        <f t="shared" si="41"/>
        <v>0</v>
      </c>
      <c r="Q233" s="145">
        <v>7.7999999999999996E-3</v>
      </c>
      <c r="R233" s="145">
        <f t="shared" si="42"/>
        <v>8.5800000000000001E-2</v>
      </c>
      <c r="S233" s="145">
        <v>0</v>
      </c>
      <c r="T233" s="146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7" t="s">
        <v>271</v>
      </c>
      <c r="AT233" s="147" t="s">
        <v>209</v>
      </c>
      <c r="AU233" s="147" t="s">
        <v>146</v>
      </c>
      <c r="AY233" s="14" t="s">
        <v>139</v>
      </c>
      <c r="BE233" s="148">
        <f t="shared" si="44"/>
        <v>0</v>
      </c>
      <c r="BF233" s="148">
        <f t="shared" si="45"/>
        <v>0</v>
      </c>
      <c r="BG233" s="148">
        <f t="shared" si="46"/>
        <v>0</v>
      </c>
      <c r="BH233" s="148">
        <f t="shared" si="47"/>
        <v>0</v>
      </c>
      <c r="BI233" s="148">
        <f t="shared" si="48"/>
        <v>0</v>
      </c>
      <c r="BJ233" s="14" t="s">
        <v>146</v>
      </c>
      <c r="BK233" s="148">
        <f t="shared" si="49"/>
        <v>0</v>
      </c>
      <c r="BL233" s="14" t="s">
        <v>204</v>
      </c>
      <c r="BM233" s="147" t="s">
        <v>1874</v>
      </c>
    </row>
    <row r="234" spans="1:65" s="2" customFormat="1" ht="16.5" customHeight="1">
      <c r="A234" s="26"/>
      <c r="B234" s="135"/>
      <c r="C234" s="136" t="s">
        <v>528</v>
      </c>
      <c r="D234" s="136" t="s">
        <v>141</v>
      </c>
      <c r="E234" s="137" t="s">
        <v>1875</v>
      </c>
      <c r="F234" s="138" t="s">
        <v>1876</v>
      </c>
      <c r="G234" s="139" t="s">
        <v>1847</v>
      </c>
      <c r="H234" s="140">
        <v>2</v>
      </c>
      <c r="I234" s="141"/>
      <c r="J234" s="141">
        <f t="shared" si="40"/>
        <v>0</v>
      </c>
      <c r="K234" s="142"/>
      <c r="L234" s="27"/>
      <c r="M234" s="143" t="s">
        <v>1</v>
      </c>
      <c r="N234" s="144" t="s">
        <v>38</v>
      </c>
      <c r="O234" s="145">
        <v>2.39</v>
      </c>
      <c r="P234" s="145">
        <f t="shared" si="41"/>
        <v>4.78</v>
      </c>
      <c r="Q234" s="145">
        <v>8.0999999999999996E-4</v>
      </c>
      <c r="R234" s="145">
        <f t="shared" si="42"/>
        <v>1.6199999999999999E-3</v>
      </c>
      <c r="S234" s="145">
        <v>0</v>
      </c>
      <c r="T234" s="146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7" t="s">
        <v>204</v>
      </c>
      <c r="AT234" s="147" t="s">
        <v>141</v>
      </c>
      <c r="AU234" s="147" t="s">
        <v>146</v>
      </c>
      <c r="AY234" s="14" t="s">
        <v>139</v>
      </c>
      <c r="BE234" s="148">
        <f t="shared" si="44"/>
        <v>0</v>
      </c>
      <c r="BF234" s="148">
        <f t="shared" si="45"/>
        <v>0</v>
      </c>
      <c r="BG234" s="148">
        <f t="shared" si="46"/>
        <v>0</v>
      </c>
      <c r="BH234" s="148">
        <f t="shared" si="47"/>
        <v>0</v>
      </c>
      <c r="BI234" s="148">
        <f t="shared" si="48"/>
        <v>0</v>
      </c>
      <c r="BJ234" s="14" t="s">
        <v>146</v>
      </c>
      <c r="BK234" s="148">
        <f t="shared" si="49"/>
        <v>0</v>
      </c>
      <c r="BL234" s="14" t="s">
        <v>204</v>
      </c>
      <c r="BM234" s="147" t="s">
        <v>1877</v>
      </c>
    </row>
    <row r="235" spans="1:65" s="2" customFormat="1" ht="24">
      <c r="A235" s="26"/>
      <c r="B235" s="135"/>
      <c r="C235" s="149" t="s">
        <v>533</v>
      </c>
      <c r="D235" s="149" t="s">
        <v>209</v>
      </c>
      <c r="E235" s="150" t="s">
        <v>1878</v>
      </c>
      <c r="F235" s="151" t="s">
        <v>1879</v>
      </c>
      <c r="G235" s="152" t="s">
        <v>278</v>
      </c>
      <c r="H235" s="153">
        <v>2</v>
      </c>
      <c r="I235" s="154"/>
      <c r="J235" s="154">
        <f t="shared" si="40"/>
        <v>0</v>
      </c>
      <c r="K235" s="155"/>
      <c r="L235" s="156"/>
      <c r="M235" s="157" t="s">
        <v>1</v>
      </c>
      <c r="N235" s="158" t="s">
        <v>38</v>
      </c>
      <c r="O235" s="145">
        <v>0</v>
      </c>
      <c r="P235" s="145">
        <f t="shared" si="41"/>
        <v>0</v>
      </c>
      <c r="Q235" s="145">
        <v>0</v>
      </c>
      <c r="R235" s="145">
        <f t="shared" si="42"/>
        <v>0</v>
      </c>
      <c r="S235" s="145">
        <v>0</v>
      </c>
      <c r="T235" s="146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7" t="s">
        <v>271</v>
      </c>
      <c r="AT235" s="147" t="s">
        <v>209</v>
      </c>
      <c r="AU235" s="147" t="s">
        <v>146</v>
      </c>
      <c r="AY235" s="14" t="s">
        <v>139</v>
      </c>
      <c r="BE235" s="148">
        <f t="shared" si="44"/>
        <v>0</v>
      </c>
      <c r="BF235" s="148">
        <f t="shared" si="45"/>
        <v>0</v>
      </c>
      <c r="BG235" s="148">
        <f t="shared" si="46"/>
        <v>0</v>
      </c>
      <c r="BH235" s="148">
        <f t="shared" si="47"/>
        <v>0</v>
      </c>
      <c r="BI235" s="148">
        <f t="shared" si="48"/>
        <v>0</v>
      </c>
      <c r="BJ235" s="14" t="s">
        <v>146</v>
      </c>
      <c r="BK235" s="148">
        <f t="shared" si="49"/>
        <v>0</v>
      </c>
      <c r="BL235" s="14" t="s">
        <v>204</v>
      </c>
      <c r="BM235" s="147" t="s">
        <v>1880</v>
      </c>
    </row>
    <row r="236" spans="1:65" s="2" customFormat="1" ht="24">
      <c r="A236" s="26"/>
      <c r="B236" s="135"/>
      <c r="C236" s="136" t="s">
        <v>537</v>
      </c>
      <c r="D236" s="136" t="s">
        <v>141</v>
      </c>
      <c r="E236" s="137" t="s">
        <v>1881</v>
      </c>
      <c r="F236" s="138" t="s">
        <v>1882</v>
      </c>
      <c r="G236" s="139" t="s">
        <v>1847</v>
      </c>
      <c r="H236" s="140">
        <v>2</v>
      </c>
      <c r="I236" s="141"/>
      <c r="J236" s="141">
        <f t="shared" si="40"/>
        <v>0</v>
      </c>
      <c r="K236" s="142"/>
      <c r="L236" s="27"/>
      <c r="M236" s="143" t="s">
        <v>1</v>
      </c>
      <c r="N236" s="144" t="s">
        <v>38</v>
      </c>
      <c r="O236" s="145">
        <v>1.8819999999999999</v>
      </c>
      <c r="P236" s="145">
        <f t="shared" si="41"/>
        <v>3.7639999999999998</v>
      </c>
      <c r="Q236" s="145">
        <v>1.5339999999999999E-2</v>
      </c>
      <c r="R236" s="145">
        <f t="shared" si="42"/>
        <v>3.0679999999999999E-2</v>
      </c>
      <c r="S236" s="145">
        <v>0</v>
      </c>
      <c r="T236" s="146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7" t="s">
        <v>204</v>
      </c>
      <c r="AT236" s="147" t="s">
        <v>141</v>
      </c>
      <c r="AU236" s="147" t="s">
        <v>146</v>
      </c>
      <c r="AY236" s="14" t="s">
        <v>139</v>
      </c>
      <c r="BE236" s="148">
        <f t="shared" si="44"/>
        <v>0</v>
      </c>
      <c r="BF236" s="148">
        <f t="shared" si="45"/>
        <v>0</v>
      </c>
      <c r="BG236" s="148">
        <f t="shared" si="46"/>
        <v>0</v>
      </c>
      <c r="BH236" s="148">
        <f t="shared" si="47"/>
        <v>0</v>
      </c>
      <c r="BI236" s="148">
        <f t="shared" si="48"/>
        <v>0</v>
      </c>
      <c r="BJ236" s="14" t="s">
        <v>146</v>
      </c>
      <c r="BK236" s="148">
        <f t="shared" si="49"/>
        <v>0</v>
      </c>
      <c r="BL236" s="14" t="s">
        <v>204</v>
      </c>
      <c r="BM236" s="147" t="s">
        <v>1883</v>
      </c>
    </row>
    <row r="237" spans="1:65" s="2" customFormat="1" ht="24">
      <c r="A237" s="26"/>
      <c r="B237" s="135"/>
      <c r="C237" s="136" t="s">
        <v>541</v>
      </c>
      <c r="D237" s="136" t="s">
        <v>141</v>
      </c>
      <c r="E237" s="137" t="s">
        <v>1884</v>
      </c>
      <c r="F237" s="138" t="s">
        <v>1885</v>
      </c>
      <c r="G237" s="139" t="s">
        <v>1886</v>
      </c>
      <c r="H237" s="140">
        <v>1</v>
      </c>
      <c r="I237" s="141"/>
      <c r="J237" s="141">
        <f t="shared" si="40"/>
        <v>0</v>
      </c>
      <c r="K237" s="142"/>
      <c r="L237" s="27"/>
      <c r="M237" s="143" t="s">
        <v>1</v>
      </c>
      <c r="N237" s="144" t="s">
        <v>38</v>
      </c>
      <c r="O237" s="145">
        <v>0.70618000000000003</v>
      </c>
      <c r="P237" s="145">
        <f t="shared" si="41"/>
        <v>0.70618000000000003</v>
      </c>
      <c r="Q237" s="145">
        <v>3.1E-4</v>
      </c>
      <c r="R237" s="145">
        <f t="shared" si="42"/>
        <v>3.1E-4</v>
      </c>
      <c r="S237" s="145">
        <v>0</v>
      </c>
      <c r="T237" s="146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7" t="s">
        <v>204</v>
      </c>
      <c r="AT237" s="147" t="s">
        <v>141</v>
      </c>
      <c r="AU237" s="147" t="s">
        <v>146</v>
      </c>
      <c r="AY237" s="14" t="s">
        <v>139</v>
      </c>
      <c r="BE237" s="148">
        <f t="shared" si="44"/>
        <v>0</v>
      </c>
      <c r="BF237" s="148">
        <f t="shared" si="45"/>
        <v>0</v>
      </c>
      <c r="BG237" s="148">
        <f t="shared" si="46"/>
        <v>0</v>
      </c>
      <c r="BH237" s="148">
        <f t="shared" si="47"/>
        <v>0</v>
      </c>
      <c r="BI237" s="148">
        <f t="shared" si="48"/>
        <v>0</v>
      </c>
      <c r="BJ237" s="14" t="s">
        <v>146</v>
      </c>
      <c r="BK237" s="148">
        <f t="shared" si="49"/>
        <v>0</v>
      </c>
      <c r="BL237" s="14" t="s">
        <v>204</v>
      </c>
      <c r="BM237" s="147" t="s">
        <v>1887</v>
      </c>
    </row>
    <row r="238" spans="1:65" s="2" customFormat="1" ht="24">
      <c r="A238" s="26"/>
      <c r="B238" s="135"/>
      <c r="C238" s="149" t="s">
        <v>545</v>
      </c>
      <c r="D238" s="149" t="s">
        <v>209</v>
      </c>
      <c r="E238" s="150" t="s">
        <v>1888</v>
      </c>
      <c r="F238" s="151" t="s">
        <v>1889</v>
      </c>
      <c r="G238" s="152" t="s">
        <v>278</v>
      </c>
      <c r="H238" s="153">
        <v>1</v>
      </c>
      <c r="I238" s="154"/>
      <c r="J238" s="154">
        <f t="shared" si="40"/>
        <v>0</v>
      </c>
      <c r="K238" s="155"/>
      <c r="L238" s="156"/>
      <c r="M238" s="157" t="s">
        <v>1</v>
      </c>
      <c r="N238" s="158" t="s">
        <v>38</v>
      </c>
      <c r="O238" s="145">
        <v>0</v>
      </c>
      <c r="P238" s="145">
        <f t="shared" si="41"/>
        <v>0</v>
      </c>
      <c r="Q238" s="145">
        <v>2.6900000000000001E-3</v>
      </c>
      <c r="R238" s="145">
        <f t="shared" si="42"/>
        <v>2.6900000000000001E-3</v>
      </c>
      <c r="S238" s="145">
        <v>0</v>
      </c>
      <c r="T238" s="146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7" t="s">
        <v>271</v>
      </c>
      <c r="AT238" s="147" t="s">
        <v>209</v>
      </c>
      <c r="AU238" s="147" t="s">
        <v>146</v>
      </c>
      <c r="AY238" s="14" t="s">
        <v>139</v>
      </c>
      <c r="BE238" s="148">
        <f t="shared" si="44"/>
        <v>0</v>
      </c>
      <c r="BF238" s="148">
        <f t="shared" si="45"/>
        <v>0</v>
      </c>
      <c r="BG238" s="148">
        <f t="shared" si="46"/>
        <v>0</v>
      </c>
      <c r="BH238" s="148">
        <f t="shared" si="47"/>
        <v>0</v>
      </c>
      <c r="BI238" s="148">
        <f t="shared" si="48"/>
        <v>0</v>
      </c>
      <c r="BJ238" s="14" t="s">
        <v>146</v>
      </c>
      <c r="BK238" s="148">
        <f t="shared" si="49"/>
        <v>0</v>
      </c>
      <c r="BL238" s="14" t="s">
        <v>204</v>
      </c>
      <c r="BM238" s="147" t="s">
        <v>1890</v>
      </c>
    </row>
    <row r="239" spans="1:65" s="2" customFormat="1" ht="24">
      <c r="A239" s="26"/>
      <c r="B239" s="135"/>
      <c r="C239" s="136" t="s">
        <v>549</v>
      </c>
      <c r="D239" s="136" t="s">
        <v>141</v>
      </c>
      <c r="E239" s="137" t="s">
        <v>1891</v>
      </c>
      <c r="F239" s="138" t="s">
        <v>1892</v>
      </c>
      <c r="G239" s="139" t="s">
        <v>1847</v>
      </c>
      <c r="H239" s="140">
        <v>1</v>
      </c>
      <c r="I239" s="141"/>
      <c r="J239" s="141">
        <f t="shared" si="40"/>
        <v>0</v>
      </c>
      <c r="K239" s="142"/>
      <c r="L239" s="27"/>
      <c r="M239" s="143" t="s">
        <v>1</v>
      </c>
      <c r="N239" s="144" t="s">
        <v>38</v>
      </c>
      <c r="O239" s="145">
        <v>1.419</v>
      </c>
      <c r="P239" s="145">
        <f t="shared" si="41"/>
        <v>1.419</v>
      </c>
      <c r="Q239" s="145">
        <v>7.9000000000000001E-4</v>
      </c>
      <c r="R239" s="145">
        <f t="shared" si="42"/>
        <v>7.9000000000000001E-4</v>
      </c>
      <c r="S239" s="145">
        <v>0</v>
      </c>
      <c r="T239" s="146">
        <f t="shared" si="4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7" t="s">
        <v>204</v>
      </c>
      <c r="AT239" s="147" t="s">
        <v>141</v>
      </c>
      <c r="AU239" s="147" t="s">
        <v>146</v>
      </c>
      <c r="AY239" s="14" t="s">
        <v>139</v>
      </c>
      <c r="BE239" s="148">
        <f t="shared" si="44"/>
        <v>0</v>
      </c>
      <c r="BF239" s="148">
        <f t="shared" si="45"/>
        <v>0</v>
      </c>
      <c r="BG239" s="148">
        <f t="shared" si="46"/>
        <v>0</v>
      </c>
      <c r="BH239" s="148">
        <f t="shared" si="47"/>
        <v>0</v>
      </c>
      <c r="BI239" s="148">
        <f t="shared" si="48"/>
        <v>0</v>
      </c>
      <c r="BJ239" s="14" t="s">
        <v>146</v>
      </c>
      <c r="BK239" s="148">
        <f t="shared" si="49"/>
        <v>0</v>
      </c>
      <c r="BL239" s="14" t="s">
        <v>204</v>
      </c>
      <c r="BM239" s="147" t="s">
        <v>1893</v>
      </c>
    </row>
    <row r="240" spans="1:65" s="2" customFormat="1" ht="24">
      <c r="A240" s="26"/>
      <c r="B240" s="135"/>
      <c r="C240" s="149" t="s">
        <v>553</v>
      </c>
      <c r="D240" s="149" t="s">
        <v>209</v>
      </c>
      <c r="E240" s="150" t="s">
        <v>1894</v>
      </c>
      <c r="F240" s="151" t="s">
        <v>1895</v>
      </c>
      <c r="G240" s="152" t="s">
        <v>278</v>
      </c>
      <c r="H240" s="153">
        <v>1</v>
      </c>
      <c r="I240" s="154"/>
      <c r="J240" s="154">
        <f t="shared" si="40"/>
        <v>0</v>
      </c>
      <c r="K240" s="155"/>
      <c r="L240" s="156"/>
      <c r="M240" s="157" t="s">
        <v>1</v>
      </c>
      <c r="N240" s="158" t="s">
        <v>38</v>
      </c>
      <c r="O240" s="145">
        <v>0</v>
      </c>
      <c r="P240" s="145">
        <f t="shared" si="41"/>
        <v>0</v>
      </c>
      <c r="Q240" s="145">
        <v>0.01</v>
      </c>
      <c r="R240" s="145">
        <f t="shared" si="42"/>
        <v>0.01</v>
      </c>
      <c r="S240" s="145">
        <v>0</v>
      </c>
      <c r="T240" s="146">
        <f t="shared" si="4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7" t="s">
        <v>271</v>
      </c>
      <c r="AT240" s="147" t="s">
        <v>209</v>
      </c>
      <c r="AU240" s="147" t="s">
        <v>146</v>
      </c>
      <c r="AY240" s="14" t="s">
        <v>139</v>
      </c>
      <c r="BE240" s="148">
        <f t="shared" si="44"/>
        <v>0</v>
      </c>
      <c r="BF240" s="148">
        <f t="shared" si="45"/>
        <v>0</v>
      </c>
      <c r="BG240" s="148">
        <f t="shared" si="46"/>
        <v>0</v>
      </c>
      <c r="BH240" s="148">
        <f t="shared" si="47"/>
        <v>0</v>
      </c>
      <c r="BI240" s="148">
        <f t="shared" si="48"/>
        <v>0</v>
      </c>
      <c r="BJ240" s="14" t="s">
        <v>146</v>
      </c>
      <c r="BK240" s="148">
        <f t="shared" si="49"/>
        <v>0</v>
      </c>
      <c r="BL240" s="14" t="s">
        <v>204</v>
      </c>
      <c r="BM240" s="147" t="s">
        <v>1896</v>
      </c>
    </row>
    <row r="241" spans="1:65" s="2" customFormat="1" ht="16.5" customHeight="1">
      <c r="A241" s="26"/>
      <c r="B241" s="135"/>
      <c r="C241" s="136" t="s">
        <v>557</v>
      </c>
      <c r="D241" s="136" t="s">
        <v>141</v>
      </c>
      <c r="E241" s="137" t="s">
        <v>1897</v>
      </c>
      <c r="F241" s="138" t="s">
        <v>1898</v>
      </c>
      <c r="G241" s="139" t="s">
        <v>1847</v>
      </c>
      <c r="H241" s="140">
        <v>22</v>
      </c>
      <c r="I241" s="141"/>
      <c r="J241" s="141">
        <f t="shared" si="40"/>
        <v>0</v>
      </c>
      <c r="K241" s="142"/>
      <c r="L241" s="27"/>
      <c r="M241" s="143" t="s">
        <v>1</v>
      </c>
      <c r="N241" s="144" t="s">
        <v>38</v>
      </c>
      <c r="O241" s="145">
        <v>0.27500000000000002</v>
      </c>
      <c r="P241" s="145">
        <f t="shared" si="41"/>
        <v>6.05</v>
      </c>
      <c r="Q241" s="145">
        <v>2.7999999999999998E-4</v>
      </c>
      <c r="R241" s="145">
        <f t="shared" si="42"/>
        <v>6.1599999999999997E-3</v>
      </c>
      <c r="S241" s="145">
        <v>0</v>
      </c>
      <c r="T241" s="146">
        <f t="shared" si="4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7" t="s">
        <v>204</v>
      </c>
      <c r="AT241" s="147" t="s">
        <v>141</v>
      </c>
      <c r="AU241" s="147" t="s">
        <v>146</v>
      </c>
      <c r="AY241" s="14" t="s">
        <v>139</v>
      </c>
      <c r="BE241" s="148">
        <f t="shared" si="44"/>
        <v>0</v>
      </c>
      <c r="BF241" s="148">
        <f t="shared" si="45"/>
        <v>0</v>
      </c>
      <c r="BG241" s="148">
        <f t="shared" si="46"/>
        <v>0</v>
      </c>
      <c r="BH241" s="148">
        <f t="shared" si="47"/>
        <v>0</v>
      </c>
      <c r="BI241" s="148">
        <f t="shared" si="48"/>
        <v>0</v>
      </c>
      <c r="BJ241" s="14" t="s">
        <v>146</v>
      </c>
      <c r="BK241" s="148">
        <f t="shared" si="49"/>
        <v>0</v>
      </c>
      <c r="BL241" s="14" t="s">
        <v>204</v>
      </c>
      <c r="BM241" s="147" t="s">
        <v>1899</v>
      </c>
    </row>
    <row r="242" spans="1:65" s="2" customFormat="1" ht="16.5" customHeight="1">
      <c r="A242" s="26"/>
      <c r="B242" s="135"/>
      <c r="C242" s="149" t="s">
        <v>561</v>
      </c>
      <c r="D242" s="149" t="s">
        <v>209</v>
      </c>
      <c r="E242" s="150" t="s">
        <v>1900</v>
      </c>
      <c r="F242" s="151" t="s">
        <v>1901</v>
      </c>
      <c r="G242" s="152" t="s">
        <v>278</v>
      </c>
      <c r="H242" s="153">
        <v>22</v>
      </c>
      <c r="I242" s="154"/>
      <c r="J242" s="154">
        <f t="shared" si="40"/>
        <v>0</v>
      </c>
      <c r="K242" s="155"/>
      <c r="L242" s="156"/>
      <c r="M242" s="157" t="s">
        <v>1</v>
      </c>
      <c r="N242" s="158" t="s">
        <v>38</v>
      </c>
      <c r="O242" s="145">
        <v>0</v>
      </c>
      <c r="P242" s="145">
        <f t="shared" si="41"/>
        <v>0</v>
      </c>
      <c r="Q242" s="145">
        <v>0</v>
      </c>
      <c r="R242" s="145">
        <f t="shared" si="42"/>
        <v>0</v>
      </c>
      <c r="S242" s="145">
        <v>0</v>
      </c>
      <c r="T242" s="146">
        <f t="shared" si="4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7" t="s">
        <v>271</v>
      </c>
      <c r="AT242" s="147" t="s">
        <v>209</v>
      </c>
      <c r="AU242" s="147" t="s">
        <v>146</v>
      </c>
      <c r="AY242" s="14" t="s">
        <v>139</v>
      </c>
      <c r="BE242" s="148">
        <f t="shared" si="44"/>
        <v>0</v>
      </c>
      <c r="BF242" s="148">
        <f t="shared" si="45"/>
        <v>0</v>
      </c>
      <c r="BG242" s="148">
        <f t="shared" si="46"/>
        <v>0</v>
      </c>
      <c r="BH242" s="148">
        <f t="shared" si="47"/>
        <v>0</v>
      </c>
      <c r="BI242" s="148">
        <f t="shared" si="48"/>
        <v>0</v>
      </c>
      <c r="BJ242" s="14" t="s">
        <v>146</v>
      </c>
      <c r="BK242" s="148">
        <f t="shared" si="49"/>
        <v>0</v>
      </c>
      <c r="BL242" s="14" t="s">
        <v>204</v>
      </c>
      <c r="BM242" s="147" t="s">
        <v>1902</v>
      </c>
    </row>
    <row r="243" spans="1:65" s="2" customFormat="1" ht="16.5" customHeight="1">
      <c r="A243" s="26"/>
      <c r="B243" s="135"/>
      <c r="C243" s="149" t="s">
        <v>565</v>
      </c>
      <c r="D243" s="149" t="s">
        <v>209</v>
      </c>
      <c r="E243" s="150" t="s">
        <v>1903</v>
      </c>
      <c r="F243" s="151" t="s">
        <v>1904</v>
      </c>
      <c r="G243" s="152" t="s">
        <v>278</v>
      </c>
      <c r="H243" s="153">
        <v>32</v>
      </c>
      <c r="I243" s="154"/>
      <c r="J243" s="154">
        <f t="shared" si="40"/>
        <v>0</v>
      </c>
      <c r="K243" s="155"/>
      <c r="L243" s="156"/>
      <c r="M243" s="157" t="s">
        <v>1</v>
      </c>
      <c r="N243" s="158" t="s">
        <v>38</v>
      </c>
      <c r="O243" s="145">
        <v>0</v>
      </c>
      <c r="P243" s="145">
        <f t="shared" si="41"/>
        <v>0</v>
      </c>
      <c r="Q243" s="145">
        <v>4.0000000000000002E-4</v>
      </c>
      <c r="R243" s="145">
        <f t="shared" si="42"/>
        <v>1.2800000000000001E-2</v>
      </c>
      <c r="S243" s="145">
        <v>0</v>
      </c>
      <c r="T243" s="146">
        <f t="shared" si="4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7" t="s">
        <v>271</v>
      </c>
      <c r="AT243" s="147" t="s">
        <v>209</v>
      </c>
      <c r="AU243" s="147" t="s">
        <v>146</v>
      </c>
      <c r="AY243" s="14" t="s">
        <v>139</v>
      </c>
      <c r="BE243" s="148">
        <f t="shared" si="44"/>
        <v>0</v>
      </c>
      <c r="BF243" s="148">
        <f t="shared" si="45"/>
        <v>0</v>
      </c>
      <c r="BG243" s="148">
        <f t="shared" si="46"/>
        <v>0</v>
      </c>
      <c r="BH243" s="148">
        <f t="shared" si="47"/>
        <v>0</v>
      </c>
      <c r="BI243" s="148">
        <f t="shared" si="48"/>
        <v>0</v>
      </c>
      <c r="BJ243" s="14" t="s">
        <v>146</v>
      </c>
      <c r="BK243" s="148">
        <f t="shared" si="49"/>
        <v>0</v>
      </c>
      <c r="BL243" s="14" t="s">
        <v>204</v>
      </c>
      <c r="BM243" s="147" t="s">
        <v>1905</v>
      </c>
    </row>
    <row r="244" spans="1:65" s="2" customFormat="1" ht="24">
      <c r="A244" s="26"/>
      <c r="B244" s="135"/>
      <c r="C244" s="136" t="s">
        <v>569</v>
      </c>
      <c r="D244" s="136" t="s">
        <v>141</v>
      </c>
      <c r="E244" s="137" t="s">
        <v>1906</v>
      </c>
      <c r="F244" s="138" t="s">
        <v>1907</v>
      </c>
      <c r="G244" s="139" t="s">
        <v>278</v>
      </c>
      <c r="H244" s="140">
        <v>2</v>
      </c>
      <c r="I244" s="141"/>
      <c r="J244" s="141">
        <f t="shared" si="40"/>
        <v>0</v>
      </c>
      <c r="K244" s="142"/>
      <c r="L244" s="27"/>
      <c r="M244" s="143" t="s">
        <v>1</v>
      </c>
      <c r="N244" s="144" t="s">
        <v>38</v>
      </c>
      <c r="O244" s="145">
        <v>0.39100000000000001</v>
      </c>
      <c r="P244" s="145">
        <f t="shared" si="41"/>
        <v>0.78200000000000003</v>
      </c>
      <c r="Q244" s="145">
        <v>1.2E-4</v>
      </c>
      <c r="R244" s="145">
        <f t="shared" si="42"/>
        <v>2.4000000000000001E-4</v>
      </c>
      <c r="S244" s="145">
        <v>0</v>
      </c>
      <c r="T244" s="146">
        <f t="shared" si="4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7" t="s">
        <v>204</v>
      </c>
      <c r="AT244" s="147" t="s">
        <v>141</v>
      </c>
      <c r="AU244" s="147" t="s">
        <v>146</v>
      </c>
      <c r="AY244" s="14" t="s">
        <v>139</v>
      </c>
      <c r="BE244" s="148">
        <f t="shared" si="44"/>
        <v>0</v>
      </c>
      <c r="BF244" s="148">
        <f t="shared" si="45"/>
        <v>0</v>
      </c>
      <c r="BG244" s="148">
        <f t="shared" si="46"/>
        <v>0</v>
      </c>
      <c r="BH244" s="148">
        <f t="shared" si="47"/>
        <v>0</v>
      </c>
      <c r="BI244" s="148">
        <f t="shared" si="48"/>
        <v>0</v>
      </c>
      <c r="BJ244" s="14" t="s">
        <v>146</v>
      </c>
      <c r="BK244" s="148">
        <f t="shared" si="49"/>
        <v>0</v>
      </c>
      <c r="BL244" s="14" t="s">
        <v>204</v>
      </c>
      <c r="BM244" s="147" t="s">
        <v>1908</v>
      </c>
    </row>
    <row r="245" spans="1:65" s="2" customFormat="1" ht="24">
      <c r="A245" s="26"/>
      <c r="B245" s="135"/>
      <c r="C245" s="149" t="s">
        <v>573</v>
      </c>
      <c r="D245" s="149" t="s">
        <v>209</v>
      </c>
      <c r="E245" s="150" t="s">
        <v>1909</v>
      </c>
      <c r="F245" s="151" t="s">
        <v>1910</v>
      </c>
      <c r="G245" s="152" t="s">
        <v>278</v>
      </c>
      <c r="H245" s="153">
        <v>2</v>
      </c>
      <c r="I245" s="154"/>
      <c r="J245" s="154">
        <f t="shared" si="40"/>
        <v>0</v>
      </c>
      <c r="K245" s="155"/>
      <c r="L245" s="156"/>
      <c r="M245" s="157" t="s">
        <v>1</v>
      </c>
      <c r="N245" s="158" t="s">
        <v>38</v>
      </c>
      <c r="O245" s="145">
        <v>0</v>
      </c>
      <c r="P245" s="145">
        <f t="shared" si="41"/>
        <v>0</v>
      </c>
      <c r="Q245" s="145">
        <v>1.08E-3</v>
      </c>
      <c r="R245" s="145">
        <f t="shared" si="42"/>
        <v>2.16E-3</v>
      </c>
      <c r="S245" s="145">
        <v>0</v>
      </c>
      <c r="T245" s="146">
        <f t="shared" si="4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7" t="s">
        <v>271</v>
      </c>
      <c r="AT245" s="147" t="s">
        <v>209</v>
      </c>
      <c r="AU245" s="147" t="s">
        <v>146</v>
      </c>
      <c r="AY245" s="14" t="s">
        <v>139</v>
      </c>
      <c r="BE245" s="148">
        <f t="shared" si="44"/>
        <v>0</v>
      </c>
      <c r="BF245" s="148">
        <f t="shared" si="45"/>
        <v>0</v>
      </c>
      <c r="BG245" s="148">
        <f t="shared" si="46"/>
        <v>0</v>
      </c>
      <c r="BH245" s="148">
        <f t="shared" si="47"/>
        <v>0</v>
      </c>
      <c r="BI245" s="148">
        <f t="shared" si="48"/>
        <v>0</v>
      </c>
      <c r="BJ245" s="14" t="s">
        <v>146</v>
      </c>
      <c r="BK245" s="148">
        <f t="shared" si="49"/>
        <v>0</v>
      </c>
      <c r="BL245" s="14" t="s">
        <v>204</v>
      </c>
      <c r="BM245" s="147" t="s">
        <v>1911</v>
      </c>
    </row>
    <row r="246" spans="1:65" s="2" customFormat="1" ht="24">
      <c r="A246" s="26"/>
      <c r="B246" s="135"/>
      <c r="C246" s="136" t="s">
        <v>577</v>
      </c>
      <c r="D246" s="136" t="s">
        <v>141</v>
      </c>
      <c r="E246" s="137" t="s">
        <v>1912</v>
      </c>
      <c r="F246" s="138" t="s">
        <v>1913</v>
      </c>
      <c r="G246" s="139" t="s">
        <v>278</v>
      </c>
      <c r="H246" s="140">
        <v>1</v>
      </c>
      <c r="I246" s="141"/>
      <c r="J246" s="141">
        <f t="shared" si="40"/>
        <v>0</v>
      </c>
      <c r="K246" s="142"/>
      <c r="L246" s="27"/>
      <c r="M246" s="143" t="s">
        <v>1</v>
      </c>
      <c r="N246" s="144" t="s">
        <v>38</v>
      </c>
      <c r="O246" s="145">
        <v>0.39100000000000001</v>
      </c>
      <c r="P246" s="145">
        <f t="shared" si="41"/>
        <v>0.39100000000000001</v>
      </c>
      <c r="Q246" s="145">
        <v>1.2E-4</v>
      </c>
      <c r="R246" s="145">
        <f t="shared" si="42"/>
        <v>1.2E-4</v>
      </c>
      <c r="S246" s="145">
        <v>0</v>
      </c>
      <c r="T246" s="146">
        <f t="shared" si="4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7" t="s">
        <v>204</v>
      </c>
      <c r="AT246" s="147" t="s">
        <v>141</v>
      </c>
      <c r="AU246" s="147" t="s">
        <v>146</v>
      </c>
      <c r="AY246" s="14" t="s">
        <v>139</v>
      </c>
      <c r="BE246" s="148">
        <f t="shared" si="44"/>
        <v>0</v>
      </c>
      <c r="BF246" s="148">
        <f t="shared" si="45"/>
        <v>0</v>
      </c>
      <c r="BG246" s="148">
        <f t="shared" si="46"/>
        <v>0</v>
      </c>
      <c r="BH246" s="148">
        <f t="shared" si="47"/>
        <v>0</v>
      </c>
      <c r="BI246" s="148">
        <f t="shared" si="48"/>
        <v>0</v>
      </c>
      <c r="BJ246" s="14" t="s">
        <v>146</v>
      </c>
      <c r="BK246" s="148">
        <f t="shared" si="49"/>
        <v>0</v>
      </c>
      <c r="BL246" s="14" t="s">
        <v>204</v>
      </c>
      <c r="BM246" s="147" t="s">
        <v>1914</v>
      </c>
    </row>
    <row r="247" spans="1:65" s="2" customFormat="1" ht="16.5" customHeight="1">
      <c r="A247" s="26"/>
      <c r="B247" s="135"/>
      <c r="C247" s="149" t="s">
        <v>581</v>
      </c>
      <c r="D247" s="149" t="s">
        <v>209</v>
      </c>
      <c r="E247" s="150" t="s">
        <v>1915</v>
      </c>
      <c r="F247" s="151" t="s">
        <v>1916</v>
      </c>
      <c r="G247" s="152" t="s">
        <v>278</v>
      </c>
      <c r="H247" s="153">
        <v>1</v>
      </c>
      <c r="I247" s="154"/>
      <c r="J247" s="154">
        <f t="shared" si="40"/>
        <v>0</v>
      </c>
      <c r="K247" s="155"/>
      <c r="L247" s="156"/>
      <c r="M247" s="157" t="s">
        <v>1</v>
      </c>
      <c r="N247" s="158" t="s">
        <v>38</v>
      </c>
      <c r="O247" s="145">
        <v>0</v>
      </c>
      <c r="P247" s="145">
        <f t="shared" si="41"/>
        <v>0</v>
      </c>
      <c r="Q247" s="145">
        <v>1.08E-3</v>
      </c>
      <c r="R247" s="145">
        <f t="shared" si="42"/>
        <v>1.08E-3</v>
      </c>
      <c r="S247" s="145">
        <v>0</v>
      </c>
      <c r="T247" s="146">
        <f t="shared" si="4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7" t="s">
        <v>271</v>
      </c>
      <c r="AT247" s="147" t="s">
        <v>209</v>
      </c>
      <c r="AU247" s="147" t="s">
        <v>146</v>
      </c>
      <c r="AY247" s="14" t="s">
        <v>139</v>
      </c>
      <c r="BE247" s="148">
        <f t="shared" si="44"/>
        <v>0</v>
      </c>
      <c r="BF247" s="148">
        <f t="shared" si="45"/>
        <v>0</v>
      </c>
      <c r="BG247" s="148">
        <f t="shared" si="46"/>
        <v>0</v>
      </c>
      <c r="BH247" s="148">
        <f t="shared" si="47"/>
        <v>0</v>
      </c>
      <c r="BI247" s="148">
        <f t="shared" si="48"/>
        <v>0</v>
      </c>
      <c r="BJ247" s="14" t="s">
        <v>146</v>
      </c>
      <c r="BK247" s="148">
        <f t="shared" si="49"/>
        <v>0</v>
      </c>
      <c r="BL247" s="14" t="s">
        <v>204</v>
      </c>
      <c r="BM247" s="147" t="s">
        <v>1917</v>
      </c>
    </row>
    <row r="248" spans="1:65" s="2" customFormat="1" ht="16.5" customHeight="1">
      <c r="A248" s="26"/>
      <c r="B248" s="135"/>
      <c r="C248" s="136" t="s">
        <v>585</v>
      </c>
      <c r="D248" s="136" t="s">
        <v>141</v>
      </c>
      <c r="E248" s="137" t="s">
        <v>1918</v>
      </c>
      <c r="F248" s="138" t="s">
        <v>1919</v>
      </c>
      <c r="G248" s="139" t="s">
        <v>278</v>
      </c>
      <c r="H248" s="140">
        <v>12</v>
      </c>
      <c r="I248" s="141"/>
      <c r="J248" s="141">
        <f t="shared" si="40"/>
        <v>0</v>
      </c>
      <c r="K248" s="142"/>
      <c r="L248" s="27"/>
      <c r="M248" s="143" t="s">
        <v>1</v>
      </c>
      <c r="N248" s="144" t="s">
        <v>38</v>
      </c>
      <c r="O248" s="145">
        <v>0.56499999999999995</v>
      </c>
      <c r="P248" s="145">
        <f t="shared" si="41"/>
        <v>6.78</v>
      </c>
      <c r="Q248" s="145">
        <v>0</v>
      </c>
      <c r="R248" s="145">
        <f t="shared" si="42"/>
        <v>0</v>
      </c>
      <c r="S248" s="145">
        <v>0</v>
      </c>
      <c r="T248" s="146">
        <f t="shared" si="4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7" t="s">
        <v>204</v>
      </c>
      <c r="AT248" s="147" t="s">
        <v>141</v>
      </c>
      <c r="AU248" s="147" t="s">
        <v>146</v>
      </c>
      <c r="AY248" s="14" t="s">
        <v>139</v>
      </c>
      <c r="BE248" s="148">
        <f t="shared" si="44"/>
        <v>0</v>
      </c>
      <c r="BF248" s="148">
        <f t="shared" si="45"/>
        <v>0</v>
      </c>
      <c r="BG248" s="148">
        <f t="shared" si="46"/>
        <v>0</v>
      </c>
      <c r="BH248" s="148">
        <f t="shared" si="47"/>
        <v>0</v>
      </c>
      <c r="BI248" s="148">
        <f t="shared" si="48"/>
        <v>0</v>
      </c>
      <c r="BJ248" s="14" t="s">
        <v>146</v>
      </c>
      <c r="BK248" s="148">
        <f t="shared" si="49"/>
        <v>0</v>
      </c>
      <c r="BL248" s="14" t="s">
        <v>204</v>
      </c>
      <c r="BM248" s="147" t="s">
        <v>1920</v>
      </c>
    </row>
    <row r="249" spans="1:65" s="2" customFormat="1" ht="16.5" customHeight="1">
      <c r="A249" s="26"/>
      <c r="B249" s="135"/>
      <c r="C249" s="149" t="s">
        <v>589</v>
      </c>
      <c r="D249" s="149" t="s">
        <v>209</v>
      </c>
      <c r="E249" s="150" t="s">
        <v>1921</v>
      </c>
      <c r="F249" s="151" t="s">
        <v>1922</v>
      </c>
      <c r="G249" s="152" t="s">
        <v>278</v>
      </c>
      <c r="H249" s="153">
        <v>12</v>
      </c>
      <c r="I249" s="154"/>
      <c r="J249" s="154">
        <f t="shared" si="40"/>
        <v>0</v>
      </c>
      <c r="K249" s="155"/>
      <c r="L249" s="156"/>
      <c r="M249" s="157" t="s">
        <v>1</v>
      </c>
      <c r="N249" s="158" t="s">
        <v>38</v>
      </c>
      <c r="O249" s="145">
        <v>0</v>
      </c>
      <c r="P249" s="145">
        <f t="shared" si="41"/>
        <v>0</v>
      </c>
      <c r="Q249" s="145">
        <v>9.6000000000000002E-4</v>
      </c>
      <c r="R249" s="145">
        <f t="shared" si="42"/>
        <v>1.1520000000000001E-2</v>
      </c>
      <c r="S249" s="145">
        <v>0</v>
      </c>
      <c r="T249" s="146">
        <f t="shared" si="4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7" t="s">
        <v>271</v>
      </c>
      <c r="AT249" s="147" t="s">
        <v>209</v>
      </c>
      <c r="AU249" s="147" t="s">
        <v>146</v>
      </c>
      <c r="AY249" s="14" t="s">
        <v>139</v>
      </c>
      <c r="BE249" s="148">
        <f t="shared" si="44"/>
        <v>0</v>
      </c>
      <c r="BF249" s="148">
        <f t="shared" si="45"/>
        <v>0</v>
      </c>
      <c r="BG249" s="148">
        <f t="shared" si="46"/>
        <v>0</v>
      </c>
      <c r="BH249" s="148">
        <f t="shared" si="47"/>
        <v>0</v>
      </c>
      <c r="BI249" s="148">
        <f t="shared" si="48"/>
        <v>0</v>
      </c>
      <c r="BJ249" s="14" t="s">
        <v>146</v>
      </c>
      <c r="BK249" s="148">
        <f t="shared" si="49"/>
        <v>0</v>
      </c>
      <c r="BL249" s="14" t="s">
        <v>204</v>
      </c>
      <c r="BM249" s="147" t="s">
        <v>1923</v>
      </c>
    </row>
    <row r="250" spans="1:65" s="2" customFormat="1" ht="24">
      <c r="A250" s="26"/>
      <c r="B250" s="135"/>
      <c r="C250" s="136" t="s">
        <v>593</v>
      </c>
      <c r="D250" s="136" t="s">
        <v>141</v>
      </c>
      <c r="E250" s="137" t="s">
        <v>1924</v>
      </c>
      <c r="F250" s="138" t="s">
        <v>1925</v>
      </c>
      <c r="G250" s="139" t="s">
        <v>278</v>
      </c>
      <c r="H250" s="140">
        <v>2</v>
      </c>
      <c r="I250" s="141"/>
      <c r="J250" s="141">
        <f t="shared" si="40"/>
        <v>0</v>
      </c>
      <c r="K250" s="142"/>
      <c r="L250" s="27"/>
      <c r="M250" s="143" t="s">
        <v>1</v>
      </c>
      <c r="N250" s="144" t="s">
        <v>38</v>
      </c>
      <c r="O250" s="145">
        <v>0.159</v>
      </c>
      <c r="P250" s="145">
        <f t="shared" si="41"/>
        <v>0.318</v>
      </c>
      <c r="Q250" s="145">
        <v>2.0000000000000002E-5</v>
      </c>
      <c r="R250" s="145">
        <f t="shared" si="42"/>
        <v>4.0000000000000003E-5</v>
      </c>
      <c r="S250" s="145">
        <v>0</v>
      </c>
      <c r="T250" s="146">
        <f t="shared" si="4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7" t="s">
        <v>204</v>
      </c>
      <c r="AT250" s="147" t="s">
        <v>141</v>
      </c>
      <c r="AU250" s="147" t="s">
        <v>146</v>
      </c>
      <c r="AY250" s="14" t="s">
        <v>139</v>
      </c>
      <c r="BE250" s="148">
        <f t="shared" si="44"/>
        <v>0</v>
      </c>
      <c r="BF250" s="148">
        <f t="shared" si="45"/>
        <v>0</v>
      </c>
      <c r="BG250" s="148">
        <f t="shared" si="46"/>
        <v>0</v>
      </c>
      <c r="BH250" s="148">
        <f t="shared" si="47"/>
        <v>0</v>
      </c>
      <c r="BI250" s="148">
        <f t="shared" si="48"/>
        <v>0</v>
      </c>
      <c r="BJ250" s="14" t="s">
        <v>146</v>
      </c>
      <c r="BK250" s="148">
        <f t="shared" si="49"/>
        <v>0</v>
      </c>
      <c r="BL250" s="14" t="s">
        <v>204</v>
      </c>
      <c r="BM250" s="147" t="s">
        <v>1926</v>
      </c>
    </row>
    <row r="251" spans="1:65" s="2" customFormat="1" ht="24">
      <c r="A251" s="26"/>
      <c r="B251" s="135"/>
      <c r="C251" s="149" t="s">
        <v>597</v>
      </c>
      <c r="D251" s="149" t="s">
        <v>209</v>
      </c>
      <c r="E251" s="150" t="s">
        <v>1927</v>
      </c>
      <c r="F251" s="151" t="s">
        <v>1928</v>
      </c>
      <c r="G251" s="152" t="s">
        <v>278</v>
      </c>
      <c r="H251" s="153">
        <v>2</v>
      </c>
      <c r="I251" s="154"/>
      <c r="J251" s="154">
        <f t="shared" si="40"/>
        <v>0</v>
      </c>
      <c r="K251" s="155"/>
      <c r="L251" s="156"/>
      <c r="M251" s="157" t="s">
        <v>1</v>
      </c>
      <c r="N251" s="158" t="s">
        <v>38</v>
      </c>
      <c r="O251" s="145">
        <v>0</v>
      </c>
      <c r="P251" s="145">
        <f t="shared" si="41"/>
        <v>0</v>
      </c>
      <c r="Q251" s="145">
        <v>1E-3</v>
      </c>
      <c r="R251" s="145">
        <f t="shared" si="42"/>
        <v>2E-3</v>
      </c>
      <c r="S251" s="145">
        <v>0</v>
      </c>
      <c r="T251" s="146">
        <f t="shared" si="4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7" t="s">
        <v>271</v>
      </c>
      <c r="AT251" s="147" t="s">
        <v>209</v>
      </c>
      <c r="AU251" s="147" t="s">
        <v>146</v>
      </c>
      <c r="AY251" s="14" t="s">
        <v>139</v>
      </c>
      <c r="BE251" s="148">
        <f t="shared" si="44"/>
        <v>0</v>
      </c>
      <c r="BF251" s="148">
        <f t="shared" si="45"/>
        <v>0</v>
      </c>
      <c r="BG251" s="148">
        <f t="shared" si="46"/>
        <v>0</v>
      </c>
      <c r="BH251" s="148">
        <f t="shared" si="47"/>
        <v>0</v>
      </c>
      <c r="BI251" s="148">
        <f t="shared" si="48"/>
        <v>0</v>
      </c>
      <c r="BJ251" s="14" t="s">
        <v>146</v>
      </c>
      <c r="BK251" s="148">
        <f t="shared" si="49"/>
        <v>0</v>
      </c>
      <c r="BL251" s="14" t="s">
        <v>204</v>
      </c>
      <c r="BM251" s="147" t="s">
        <v>1929</v>
      </c>
    </row>
    <row r="252" spans="1:65" s="2" customFormat="1" ht="24">
      <c r="A252" s="26"/>
      <c r="B252" s="135"/>
      <c r="C252" s="136" t="s">
        <v>601</v>
      </c>
      <c r="D252" s="136" t="s">
        <v>141</v>
      </c>
      <c r="E252" s="137" t="s">
        <v>1930</v>
      </c>
      <c r="F252" s="138" t="s">
        <v>1931</v>
      </c>
      <c r="G252" s="139" t="s">
        <v>278</v>
      </c>
      <c r="H252" s="140">
        <v>17</v>
      </c>
      <c r="I252" s="141"/>
      <c r="J252" s="141">
        <f t="shared" si="40"/>
        <v>0</v>
      </c>
      <c r="K252" s="142"/>
      <c r="L252" s="27"/>
      <c r="M252" s="143" t="s">
        <v>1</v>
      </c>
      <c r="N252" s="144" t="s">
        <v>38</v>
      </c>
      <c r="O252" s="145">
        <v>0.23200000000000001</v>
      </c>
      <c r="P252" s="145">
        <f t="shared" si="41"/>
        <v>3.944</v>
      </c>
      <c r="Q252" s="145">
        <v>1.7000000000000001E-4</v>
      </c>
      <c r="R252" s="145">
        <f t="shared" si="42"/>
        <v>2.8900000000000002E-3</v>
      </c>
      <c r="S252" s="145">
        <v>0</v>
      </c>
      <c r="T252" s="146">
        <f t="shared" si="4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7" t="s">
        <v>204</v>
      </c>
      <c r="AT252" s="147" t="s">
        <v>141</v>
      </c>
      <c r="AU252" s="147" t="s">
        <v>146</v>
      </c>
      <c r="AY252" s="14" t="s">
        <v>139</v>
      </c>
      <c r="BE252" s="148">
        <f t="shared" si="44"/>
        <v>0</v>
      </c>
      <c r="BF252" s="148">
        <f t="shared" si="45"/>
        <v>0</v>
      </c>
      <c r="BG252" s="148">
        <f t="shared" si="46"/>
        <v>0</v>
      </c>
      <c r="BH252" s="148">
        <f t="shared" si="47"/>
        <v>0</v>
      </c>
      <c r="BI252" s="148">
        <f t="shared" si="48"/>
        <v>0</v>
      </c>
      <c r="BJ252" s="14" t="s">
        <v>146</v>
      </c>
      <c r="BK252" s="148">
        <f t="shared" si="49"/>
        <v>0</v>
      </c>
      <c r="BL252" s="14" t="s">
        <v>204</v>
      </c>
      <c r="BM252" s="147" t="s">
        <v>1932</v>
      </c>
    </row>
    <row r="253" spans="1:65" s="2" customFormat="1" ht="16.5" customHeight="1">
      <c r="A253" s="26"/>
      <c r="B253" s="135"/>
      <c r="C253" s="149" t="s">
        <v>605</v>
      </c>
      <c r="D253" s="149" t="s">
        <v>209</v>
      </c>
      <c r="E253" s="150" t="s">
        <v>1933</v>
      </c>
      <c r="F253" s="151" t="s">
        <v>1934</v>
      </c>
      <c r="G253" s="152" t="s">
        <v>278</v>
      </c>
      <c r="H253" s="153">
        <v>14</v>
      </c>
      <c r="I253" s="154"/>
      <c r="J253" s="154">
        <f t="shared" si="40"/>
        <v>0</v>
      </c>
      <c r="K253" s="155"/>
      <c r="L253" s="156"/>
      <c r="M253" s="157" t="s">
        <v>1</v>
      </c>
      <c r="N253" s="158" t="s">
        <v>38</v>
      </c>
      <c r="O253" s="145">
        <v>0</v>
      </c>
      <c r="P253" s="145">
        <f t="shared" si="41"/>
        <v>0</v>
      </c>
      <c r="Q253" s="145">
        <v>3.3E-4</v>
      </c>
      <c r="R253" s="145">
        <f t="shared" si="42"/>
        <v>4.62E-3</v>
      </c>
      <c r="S253" s="145">
        <v>0</v>
      </c>
      <c r="T253" s="146">
        <f t="shared" si="4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7" t="s">
        <v>271</v>
      </c>
      <c r="AT253" s="147" t="s">
        <v>209</v>
      </c>
      <c r="AU253" s="147" t="s">
        <v>146</v>
      </c>
      <c r="AY253" s="14" t="s">
        <v>139</v>
      </c>
      <c r="BE253" s="148">
        <f t="shared" si="44"/>
        <v>0</v>
      </c>
      <c r="BF253" s="148">
        <f t="shared" si="45"/>
        <v>0</v>
      </c>
      <c r="BG253" s="148">
        <f t="shared" si="46"/>
        <v>0</v>
      </c>
      <c r="BH253" s="148">
        <f t="shared" si="47"/>
        <v>0</v>
      </c>
      <c r="BI253" s="148">
        <f t="shared" si="48"/>
        <v>0</v>
      </c>
      <c r="BJ253" s="14" t="s">
        <v>146</v>
      </c>
      <c r="BK253" s="148">
        <f t="shared" si="49"/>
        <v>0</v>
      </c>
      <c r="BL253" s="14" t="s">
        <v>204</v>
      </c>
      <c r="BM253" s="147" t="s">
        <v>1935</v>
      </c>
    </row>
    <row r="254" spans="1:65" s="2" customFormat="1" ht="16.5" customHeight="1">
      <c r="A254" s="26"/>
      <c r="B254" s="135"/>
      <c r="C254" s="149" t="s">
        <v>609</v>
      </c>
      <c r="D254" s="149" t="s">
        <v>209</v>
      </c>
      <c r="E254" s="150" t="s">
        <v>1936</v>
      </c>
      <c r="F254" s="151" t="s">
        <v>1937</v>
      </c>
      <c r="G254" s="152" t="s">
        <v>278</v>
      </c>
      <c r="H254" s="153">
        <v>3</v>
      </c>
      <c r="I254" s="154"/>
      <c r="J254" s="154">
        <f t="shared" si="40"/>
        <v>0</v>
      </c>
      <c r="K254" s="155"/>
      <c r="L254" s="156"/>
      <c r="M254" s="157" t="s">
        <v>1</v>
      </c>
      <c r="N254" s="158" t="s">
        <v>38</v>
      </c>
      <c r="O254" s="145">
        <v>0</v>
      </c>
      <c r="P254" s="145">
        <f t="shared" si="41"/>
        <v>0</v>
      </c>
      <c r="Q254" s="145">
        <v>6.0999999999999997E-4</v>
      </c>
      <c r="R254" s="145">
        <f t="shared" si="42"/>
        <v>1.83E-3</v>
      </c>
      <c r="S254" s="145">
        <v>0</v>
      </c>
      <c r="T254" s="146">
        <f t="shared" si="4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7" t="s">
        <v>271</v>
      </c>
      <c r="AT254" s="147" t="s">
        <v>209</v>
      </c>
      <c r="AU254" s="147" t="s">
        <v>146</v>
      </c>
      <c r="AY254" s="14" t="s">
        <v>139</v>
      </c>
      <c r="BE254" s="148">
        <f t="shared" si="44"/>
        <v>0</v>
      </c>
      <c r="BF254" s="148">
        <f t="shared" si="45"/>
        <v>0</v>
      </c>
      <c r="BG254" s="148">
        <f t="shared" si="46"/>
        <v>0</v>
      </c>
      <c r="BH254" s="148">
        <f t="shared" si="47"/>
        <v>0</v>
      </c>
      <c r="BI254" s="148">
        <f t="shared" si="48"/>
        <v>0</v>
      </c>
      <c r="BJ254" s="14" t="s">
        <v>146</v>
      </c>
      <c r="BK254" s="148">
        <f t="shared" si="49"/>
        <v>0</v>
      </c>
      <c r="BL254" s="14" t="s">
        <v>204</v>
      </c>
      <c r="BM254" s="147" t="s">
        <v>1938</v>
      </c>
    </row>
    <row r="255" spans="1:65" s="2" customFormat="1" ht="36">
      <c r="A255" s="26"/>
      <c r="B255" s="135"/>
      <c r="C255" s="136" t="s">
        <v>613</v>
      </c>
      <c r="D255" s="136" t="s">
        <v>141</v>
      </c>
      <c r="E255" s="137" t="s">
        <v>1939</v>
      </c>
      <c r="F255" s="138" t="s">
        <v>1940</v>
      </c>
      <c r="G255" s="139" t="s">
        <v>261</v>
      </c>
      <c r="H255" s="140">
        <v>1</v>
      </c>
      <c r="I255" s="141"/>
      <c r="J255" s="141">
        <f t="shared" si="40"/>
        <v>0</v>
      </c>
      <c r="K255" s="142"/>
      <c r="L255" s="27"/>
      <c r="M255" s="143" t="s">
        <v>1</v>
      </c>
      <c r="N255" s="144" t="s">
        <v>38</v>
      </c>
      <c r="O255" s="145">
        <v>3.0254099999999999</v>
      </c>
      <c r="P255" s="145">
        <f t="shared" si="41"/>
        <v>3.0254099999999999</v>
      </c>
      <c r="Q255" s="145">
        <v>0</v>
      </c>
      <c r="R255" s="145">
        <f t="shared" si="42"/>
        <v>0</v>
      </c>
      <c r="S255" s="145">
        <v>0</v>
      </c>
      <c r="T255" s="146">
        <f t="shared" si="4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7" t="s">
        <v>204</v>
      </c>
      <c r="AT255" s="147" t="s">
        <v>141</v>
      </c>
      <c r="AU255" s="147" t="s">
        <v>146</v>
      </c>
      <c r="AY255" s="14" t="s">
        <v>139</v>
      </c>
      <c r="BE255" s="148">
        <f t="shared" si="44"/>
        <v>0</v>
      </c>
      <c r="BF255" s="148">
        <f t="shared" si="45"/>
        <v>0</v>
      </c>
      <c r="BG255" s="148">
        <f t="shared" si="46"/>
        <v>0</v>
      </c>
      <c r="BH255" s="148">
        <f t="shared" si="47"/>
        <v>0</v>
      </c>
      <c r="BI255" s="148">
        <f t="shared" si="48"/>
        <v>0</v>
      </c>
      <c r="BJ255" s="14" t="s">
        <v>146</v>
      </c>
      <c r="BK255" s="148">
        <f t="shared" si="49"/>
        <v>0</v>
      </c>
      <c r="BL255" s="14" t="s">
        <v>204</v>
      </c>
      <c r="BM255" s="147" t="s">
        <v>1941</v>
      </c>
    </row>
    <row r="256" spans="1:65" s="2" customFormat="1" ht="24">
      <c r="A256" s="26"/>
      <c r="B256" s="135"/>
      <c r="C256" s="136" t="s">
        <v>617</v>
      </c>
      <c r="D256" s="136" t="s">
        <v>141</v>
      </c>
      <c r="E256" s="137" t="s">
        <v>1942</v>
      </c>
      <c r="F256" s="138" t="s">
        <v>1943</v>
      </c>
      <c r="G256" s="139" t="s">
        <v>278</v>
      </c>
      <c r="H256" s="140">
        <v>6</v>
      </c>
      <c r="I256" s="141"/>
      <c r="J256" s="141">
        <f t="shared" si="40"/>
        <v>0</v>
      </c>
      <c r="K256" s="142"/>
      <c r="L256" s="27"/>
      <c r="M256" s="143" t="s">
        <v>1</v>
      </c>
      <c r="N256" s="144" t="s">
        <v>38</v>
      </c>
      <c r="O256" s="145">
        <v>0.23200000000000001</v>
      </c>
      <c r="P256" s="145">
        <f t="shared" si="41"/>
        <v>1.3919999999999999</v>
      </c>
      <c r="Q256" s="145">
        <v>1.7000000000000001E-4</v>
      </c>
      <c r="R256" s="145">
        <f t="shared" si="42"/>
        <v>1.0200000000000001E-3</v>
      </c>
      <c r="S256" s="145">
        <v>0</v>
      </c>
      <c r="T256" s="146">
        <f t="shared" si="4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7" t="s">
        <v>204</v>
      </c>
      <c r="AT256" s="147" t="s">
        <v>141</v>
      </c>
      <c r="AU256" s="147" t="s">
        <v>146</v>
      </c>
      <c r="AY256" s="14" t="s">
        <v>139</v>
      </c>
      <c r="BE256" s="148">
        <f t="shared" si="44"/>
        <v>0</v>
      </c>
      <c r="BF256" s="148">
        <f t="shared" si="45"/>
        <v>0</v>
      </c>
      <c r="BG256" s="148">
        <f t="shared" si="46"/>
        <v>0</v>
      </c>
      <c r="BH256" s="148">
        <f t="shared" si="47"/>
        <v>0</v>
      </c>
      <c r="BI256" s="148">
        <f t="shared" si="48"/>
        <v>0</v>
      </c>
      <c r="BJ256" s="14" t="s">
        <v>146</v>
      </c>
      <c r="BK256" s="148">
        <f t="shared" si="49"/>
        <v>0</v>
      </c>
      <c r="BL256" s="14" t="s">
        <v>204</v>
      </c>
      <c r="BM256" s="147" t="s">
        <v>1944</v>
      </c>
    </row>
    <row r="257" spans="1:65" s="2" customFormat="1" ht="24">
      <c r="A257" s="26"/>
      <c r="B257" s="135"/>
      <c r="C257" s="149" t="s">
        <v>622</v>
      </c>
      <c r="D257" s="149" t="s">
        <v>209</v>
      </c>
      <c r="E257" s="150" t="s">
        <v>1945</v>
      </c>
      <c r="F257" s="151" t="s">
        <v>1946</v>
      </c>
      <c r="G257" s="152" t="s">
        <v>278</v>
      </c>
      <c r="H257" s="153">
        <v>6</v>
      </c>
      <c r="I257" s="154"/>
      <c r="J257" s="154">
        <f t="shared" si="40"/>
        <v>0</v>
      </c>
      <c r="K257" s="155"/>
      <c r="L257" s="156"/>
      <c r="M257" s="157" t="s">
        <v>1</v>
      </c>
      <c r="N257" s="158" t="s">
        <v>38</v>
      </c>
      <c r="O257" s="145">
        <v>0</v>
      </c>
      <c r="P257" s="145">
        <f t="shared" si="41"/>
        <v>0</v>
      </c>
      <c r="Q257" s="145">
        <v>4.4999999999999999E-4</v>
      </c>
      <c r="R257" s="145">
        <f t="shared" si="42"/>
        <v>2.7000000000000001E-3</v>
      </c>
      <c r="S257" s="145">
        <v>0</v>
      </c>
      <c r="T257" s="146">
        <f t="shared" si="4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7" t="s">
        <v>271</v>
      </c>
      <c r="AT257" s="147" t="s">
        <v>209</v>
      </c>
      <c r="AU257" s="147" t="s">
        <v>146</v>
      </c>
      <c r="AY257" s="14" t="s">
        <v>139</v>
      </c>
      <c r="BE257" s="148">
        <f t="shared" si="44"/>
        <v>0</v>
      </c>
      <c r="BF257" s="148">
        <f t="shared" si="45"/>
        <v>0</v>
      </c>
      <c r="BG257" s="148">
        <f t="shared" si="46"/>
        <v>0</v>
      </c>
      <c r="BH257" s="148">
        <f t="shared" si="47"/>
        <v>0</v>
      </c>
      <c r="BI257" s="148">
        <f t="shared" si="48"/>
        <v>0</v>
      </c>
      <c r="BJ257" s="14" t="s">
        <v>146</v>
      </c>
      <c r="BK257" s="148">
        <f t="shared" si="49"/>
        <v>0</v>
      </c>
      <c r="BL257" s="14" t="s">
        <v>204</v>
      </c>
      <c r="BM257" s="147" t="s">
        <v>1947</v>
      </c>
    </row>
    <row r="258" spans="1:65" s="2" customFormat="1" ht="24">
      <c r="A258" s="26"/>
      <c r="B258" s="135"/>
      <c r="C258" s="149" t="s">
        <v>630</v>
      </c>
      <c r="D258" s="149" t="s">
        <v>209</v>
      </c>
      <c r="E258" s="150" t="s">
        <v>1948</v>
      </c>
      <c r="F258" s="151" t="s">
        <v>1949</v>
      </c>
      <c r="G258" s="152" t="s">
        <v>278</v>
      </c>
      <c r="H258" s="153">
        <v>2</v>
      </c>
      <c r="I258" s="154"/>
      <c r="J258" s="154">
        <f t="shared" si="40"/>
        <v>0</v>
      </c>
      <c r="K258" s="155"/>
      <c r="L258" s="156"/>
      <c r="M258" s="157" t="s">
        <v>1</v>
      </c>
      <c r="N258" s="158" t="s">
        <v>38</v>
      </c>
      <c r="O258" s="145">
        <v>0</v>
      </c>
      <c r="P258" s="145">
        <f t="shared" si="41"/>
        <v>0</v>
      </c>
      <c r="Q258" s="145">
        <v>5.1999999999999995E-4</v>
      </c>
      <c r="R258" s="145">
        <f t="shared" si="42"/>
        <v>1.0399999999999999E-3</v>
      </c>
      <c r="S258" s="145">
        <v>0</v>
      </c>
      <c r="T258" s="146">
        <f t="shared" si="4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7" t="s">
        <v>271</v>
      </c>
      <c r="AT258" s="147" t="s">
        <v>209</v>
      </c>
      <c r="AU258" s="147" t="s">
        <v>146</v>
      </c>
      <c r="AY258" s="14" t="s">
        <v>139</v>
      </c>
      <c r="BE258" s="148">
        <f t="shared" si="44"/>
        <v>0</v>
      </c>
      <c r="BF258" s="148">
        <f t="shared" si="45"/>
        <v>0</v>
      </c>
      <c r="BG258" s="148">
        <f t="shared" si="46"/>
        <v>0</v>
      </c>
      <c r="BH258" s="148">
        <f t="shared" si="47"/>
        <v>0</v>
      </c>
      <c r="BI258" s="148">
        <f t="shared" si="48"/>
        <v>0</v>
      </c>
      <c r="BJ258" s="14" t="s">
        <v>146</v>
      </c>
      <c r="BK258" s="148">
        <f t="shared" si="49"/>
        <v>0</v>
      </c>
      <c r="BL258" s="14" t="s">
        <v>204</v>
      </c>
      <c r="BM258" s="147" t="s">
        <v>1950</v>
      </c>
    </row>
    <row r="259" spans="1:65" s="2" customFormat="1" ht="24">
      <c r="A259" s="26"/>
      <c r="B259" s="135"/>
      <c r="C259" s="149" t="s">
        <v>634</v>
      </c>
      <c r="D259" s="149" t="s">
        <v>209</v>
      </c>
      <c r="E259" s="150" t="s">
        <v>1951</v>
      </c>
      <c r="F259" s="151" t="s">
        <v>1952</v>
      </c>
      <c r="G259" s="152" t="s">
        <v>278</v>
      </c>
      <c r="H259" s="153">
        <v>5</v>
      </c>
      <c r="I259" s="154"/>
      <c r="J259" s="154">
        <f t="shared" si="40"/>
        <v>0</v>
      </c>
      <c r="K259" s="155"/>
      <c r="L259" s="156"/>
      <c r="M259" s="157" t="s">
        <v>1</v>
      </c>
      <c r="N259" s="158" t="s">
        <v>38</v>
      </c>
      <c r="O259" s="145">
        <v>0</v>
      </c>
      <c r="P259" s="145">
        <f t="shared" si="41"/>
        <v>0</v>
      </c>
      <c r="Q259" s="145">
        <v>0.06</v>
      </c>
      <c r="R259" s="145">
        <f t="shared" si="42"/>
        <v>0.3</v>
      </c>
      <c r="S259" s="145">
        <v>0</v>
      </c>
      <c r="T259" s="146">
        <f t="shared" si="4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7" t="s">
        <v>271</v>
      </c>
      <c r="AT259" s="147" t="s">
        <v>209</v>
      </c>
      <c r="AU259" s="147" t="s">
        <v>146</v>
      </c>
      <c r="AY259" s="14" t="s">
        <v>139</v>
      </c>
      <c r="BE259" s="148">
        <f t="shared" si="44"/>
        <v>0</v>
      </c>
      <c r="BF259" s="148">
        <f t="shared" si="45"/>
        <v>0</v>
      </c>
      <c r="BG259" s="148">
        <f t="shared" si="46"/>
        <v>0</v>
      </c>
      <c r="BH259" s="148">
        <f t="shared" si="47"/>
        <v>0</v>
      </c>
      <c r="BI259" s="148">
        <f t="shared" si="48"/>
        <v>0</v>
      </c>
      <c r="BJ259" s="14" t="s">
        <v>146</v>
      </c>
      <c r="BK259" s="148">
        <f t="shared" si="49"/>
        <v>0</v>
      </c>
      <c r="BL259" s="14" t="s">
        <v>204</v>
      </c>
      <c r="BM259" s="147" t="s">
        <v>1953</v>
      </c>
    </row>
    <row r="260" spans="1:65" s="2" customFormat="1" ht="24">
      <c r="A260" s="26"/>
      <c r="B260" s="135"/>
      <c r="C260" s="136" t="s">
        <v>638</v>
      </c>
      <c r="D260" s="136" t="s">
        <v>141</v>
      </c>
      <c r="E260" s="137" t="s">
        <v>1954</v>
      </c>
      <c r="F260" s="138" t="s">
        <v>1955</v>
      </c>
      <c r="G260" s="139" t="s">
        <v>278</v>
      </c>
      <c r="H260" s="140">
        <v>4</v>
      </c>
      <c r="I260" s="141"/>
      <c r="J260" s="141">
        <f t="shared" si="40"/>
        <v>0</v>
      </c>
      <c r="K260" s="142"/>
      <c r="L260" s="27"/>
      <c r="M260" s="143" t="s">
        <v>1</v>
      </c>
      <c r="N260" s="144" t="s">
        <v>38</v>
      </c>
      <c r="O260" s="145">
        <v>0.14727000000000001</v>
      </c>
      <c r="P260" s="145">
        <f t="shared" si="41"/>
        <v>0.58908000000000005</v>
      </c>
      <c r="Q260" s="145">
        <v>1.0000000000000001E-5</v>
      </c>
      <c r="R260" s="145">
        <f t="shared" si="42"/>
        <v>4.0000000000000003E-5</v>
      </c>
      <c r="S260" s="145">
        <v>0</v>
      </c>
      <c r="T260" s="146">
        <f t="shared" si="4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7" t="s">
        <v>204</v>
      </c>
      <c r="AT260" s="147" t="s">
        <v>141</v>
      </c>
      <c r="AU260" s="147" t="s">
        <v>146</v>
      </c>
      <c r="AY260" s="14" t="s">
        <v>139</v>
      </c>
      <c r="BE260" s="148">
        <f t="shared" si="44"/>
        <v>0</v>
      </c>
      <c r="BF260" s="148">
        <f t="shared" si="45"/>
        <v>0</v>
      </c>
      <c r="BG260" s="148">
        <f t="shared" si="46"/>
        <v>0</v>
      </c>
      <c r="BH260" s="148">
        <f t="shared" si="47"/>
        <v>0</v>
      </c>
      <c r="BI260" s="148">
        <f t="shared" si="48"/>
        <v>0</v>
      </c>
      <c r="BJ260" s="14" t="s">
        <v>146</v>
      </c>
      <c r="BK260" s="148">
        <f t="shared" si="49"/>
        <v>0</v>
      </c>
      <c r="BL260" s="14" t="s">
        <v>204</v>
      </c>
      <c r="BM260" s="147" t="s">
        <v>1956</v>
      </c>
    </row>
    <row r="261" spans="1:65" s="2" customFormat="1" ht="24">
      <c r="A261" s="26"/>
      <c r="B261" s="135"/>
      <c r="C261" s="149" t="s">
        <v>642</v>
      </c>
      <c r="D261" s="149" t="s">
        <v>209</v>
      </c>
      <c r="E261" s="150" t="s">
        <v>1957</v>
      </c>
      <c r="F261" s="151" t="s">
        <v>1958</v>
      </c>
      <c r="G261" s="152" t="s">
        <v>278</v>
      </c>
      <c r="H261" s="153">
        <v>4</v>
      </c>
      <c r="I261" s="154"/>
      <c r="J261" s="154">
        <f t="shared" si="40"/>
        <v>0</v>
      </c>
      <c r="K261" s="155"/>
      <c r="L261" s="156"/>
      <c r="M261" s="157" t="s">
        <v>1</v>
      </c>
      <c r="N261" s="158" t="s">
        <v>38</v>
      </c>
      <c r="O261" s="145">
        <v>0</v>
      </c>
      <c r="P261" s="145">
        <f t="shared" si="41"/>
        <v>0</v>
      </c>
      <c r="Q261" s="145">
        <v>3.3E-4</v>
      </c>
      <c r="R261" s="145">
        <f t="shared" si="42"/>
        <v>1.32E-3</v>
      </c>
      <c r="S261" s="145">
        <v>0</v>
      </c>
      <c r="T261" s="146">
        <f t="shared" si="4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7" t="s">
        <v>271</v>
      </c>
      <c r="AT261" s="147" t="s">
        <v>209</v>
      </c>
      <c r="AU261" s="147" t="s">
        <v>146</v>
      </c>
      <c r="AY261" s="14" t="s">
        <v>139</v>
      </c>
      <c r="BE261" s="148">
        <f t="shared" si="44"/>
        <v>0</v>
      </c>
      <c r="BF261" s="148">
        <f t="shared" si="45"/>
        <v>0</v>
      </c>
      <c r="BG261" s="148">
        <f t="shared" si="46"/>
        <v>0</v>
      </c>
      <c r="BH261" s="148">
        <f t="shared" si="47"/>
        <v>0</v>
      </c>
      <c r="BI261" s="148">
        <f t="shared" si="48"/>
        <v>0</v>
      </c>
      <c r="BJ261" s="14" t="s">
        <v>146</v>
      </c>
      <c r="BK261" s="148">
        <f t="shared" si="49"/>
        <v>0</v>
      </c>
      <c r="BL261" s="14" t="s">
        <v>204</v>
      </c>
      <c r="BM261" s="147" t="s">
        <v>1959</v>
      </c>
    </row>
    <row r="262" spans="1:65" s="2" customFormat="1" ht="16.5" customHeight="1">
      <c r="A262" s="26"/>
      <c r="B262" s="135"/>
      <c r="C262" s="136" t="s">
        <v>646</v>
      </c>
      <c r="D262" s="136" t="s">
        <v>141</v>
      </c>
      <c r="E262" s="137" t="s">
        <v>1960</v>
      </c>
      <c r="F262" s="138" t="s">
        <v>1961</v>
      </c>
      <c r="G262" s="139" t="s">
        <v>278</v>
      </c>
      <c r="H262" s="140">
        <v>2</v>
      </c>
      <c r="I262" s="141"/>
      <c r="J262" s="141">
        <f t="shared" si="40"/>
        <v>0</v>
      </c>
      <c r="K262" s="142"/>
      <c r="L262" s="27"/>
      <c r="M262" s="143" t="s">
        <v>1</v>
      </c>
      <c r="N262" s="144" t="s">
        <v>38</v>
      </c>
      <c r="O262" s="145">
        <v>2.8000000000000001E-2</v>
      </c>
      <c r="P262" s="145">
        <f t="shared" si="41"/>
        <v>5.6000000000000001E-2</v>
      </c>
      <c r="Q262" s="145">
        <v>0</v>
      </c>
      <c r="R262" s="145">
        <f t="shared" si="42"/>
        <v>0</v>
      </c>
      <c r="S262" s="145">
        <v>0</v>
      </c>
      <c r="T262" s="146">
        <f t="shared" si="4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47" t="s">
        <v>204</v>
      </c>
      <c r="AT262" s="147" t="s">
        <v>141</v>
      </c>
      <c r="AU262" s="147" t="s">
        <v>146</v>
      </c>
      <c r="AY262" s="14" t="s">
        <v>139</v>
      </c>
      <c r="BE262" s="148">
        <f t="shared" si="44"/>
        <v>0</v>
      </c>
      <c r="BF262" s="148">
        <f t="shared" si="45"/>
        <v>0</v>
      </c>
      <c r="BG262" s="148">
        <f t="shared" si="46"/>
        <v>0</v>
      </c>
      <c r="BH262" s="148">
        <f t="shared" si="47"/>
        <v>0</v>
      </c>
      <c r="BI262" s="148">
        <f t="shared" si="48"/>
        <v>0</v>
      </c>
      <c r="BJ262" s="14" t="s">
        <v>146</v>
      </c>
      <c r="BK262" s="148">
        <f t="shared" si="49"/>
        <v>0</v>
      </c>
      <c r="BL262" s="14" t="s">
        <v>204</v>
      </c>
      <c r="BM262" s="147" t="s">
        <v>1962</v>
      </c>
    </row>
    <row r="263" spans="1:65" s="2" customFormat="1" ht="16.5" customHeight="1">
      <c r="A263" s="26"/>
      <c r="B263" s="135"/>
      <c r="C263" s="149" t="s">
        <v>650</v>
      </c>
      <c r="D263" s="149" t="s">
        <v>209</v>
      </c>
      <c r="E263" s="150" t="s">
        <v>1963</v>
      </c>
      <c r="F263" s="151" t="s">
        <v>1964</v>
      </c>
      <c r="G263" s="152" t="s">
        <v>278</v>
      </c>
      <c r="H263" s="153">
        <v>2</v>
      </c>
      <c r="I263" s="154"/>
      <c r="J263" s="154">
        <f t="shared" si="40"/>
        <v>0</v>
      </c>
      <c r="K263" s="155"/>
      <c r="L263" s="156"/>
      <c r="M263" s="157" t="s">
        <v>1</v>
      </c>
      <c r="N263" s="158" t="s">
        <v>38</v>
      </c>
      <c r="O263" s="145">
        <v>0</v>
      </c>
      <c r="P263" s="145">
        <f t="shared" si="41"/>
        <v>0</v>
      </c>
      <c r="Q263" s="145">
        <v>1.6000000000000001E-4</v>
      </c>
      <c r="R263" s="145">
        <f t="shared" si="42"/>
        <v>3.2000000000000003E-4</v>
      </c>
      <c r="S263" s="145">
        <v>0</v>
      </c>
      <c r="T263" s="146">
        <f t="shared" si="4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47" t="s">
        <v>271</v>
      </c>
      <c r="AT263" s="147" t="s">
        <v>209</v>
      </c>
      <c r="AU263" s="147" t="s">
        <v>146</v>
      </c>
      <c r="AY263" s="14" t="s">
        <v>139</v>
      </c>
      <c r="BE263" s="148">
        <f t="shared" si="44"/>
        <v>0</v>
      </c>
      <c r="BF263" s="148">
        <f t="shared" si="45"/>
        <v>0</v>
      </c>
      <c r="BG263" s="148">
        <f t="shared" si="46"/>
        <v>0</v>
      </c>
      <c r="BH263" s="148">
        <f t="shared" si="47"/>
        <v>0</v>
      </c>
      <c r="BI263" s="148">
        <f t="shared" si="48"/>
        <v>0</v>
      </c>
      <c r="BJ263" s="14" t="s">
        <v>146</v>
      </c>
      <c r="BK263" s="148">
        <f t="shared" si="49"/>
        <v>0</v>
      </c>
      <c r="BL263" s="14" t="s">
        <v>204</v>
      </c>
      <c r="BM263" s="147" t="s">
        <v>1965</v>
      </c>
    </row>
    <row r="264" spans="1:65" s="2" customFormat="1" ht="24">
      <c r="A264" s="26"/>
      <c r="B264" s="135"/>
      <c r="C264" s="136" t="s">
        <v>654</v>
      </c>
      <c r="D264" s="136" t="s">
        <v>141</v>
      </c>
      <c r="E264" s="137" t="s">
        <v>1966</v>
      </c>
      <c r="F264" s="138" t="s">
        <v>1967</v>
      </c>
      <c r="G264" s="139" t="s">
        <v>261</v>
      </c>
      <c r="H264" s="140">
        <v>0.73799999999999999</v>
      </c>
      <c r="I264" s="141"/>
      <c r="J264" s="141">
        <f t="shared" si="40"/>
        <v>0</v>
      </c>
      <c r="K264" s="142"/>
      <c r="L264" s="27"/>
      <c r="M264" s="143" t="s">
        <v>1</v>
      </c>
      <c r="N264" s="144" t="s">
        <v>38</v>
      </c>
      <c r="O264" s="145">
        <v>1.50214</v>
      </c>
      <c r="P264" s="145">
        <f t="shared" si="41"/>
        <v>1.1085799999999999</v>
      </c>
      <c r="Q264" s="145">
        <v>0</v>
      </c>
      <c r="R264" s="145">
        <f t="shared" si="42"/>
        <v>0</v>
      </c>
      <c r="S264" s="145">
        <v>0</v>
      </c>
      <c r="T264" s="146">
        <f t="shared" si="4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7" t="s">
        <v>204</v>
      </c>
      <c r="AT264" s="147" t="s">
        <v>141</v>
      </c>
      <c r="AU264" s="147" t="s">
        <v>146</v>
      </c>
      <c r="AY264" s="14" t="s">
        <v>139</v>
      </c>
      <c r="BE264" s="148">
        <f t="shared" si="44"/>
        <v>0</v>
      </c>
      <c r="BF264" s="148">
        <f t="shared" si="45"/>
        <v>0</v>
      </c>
      <c r="BG264" s="148">
        <f t="shared" si="46"/>
        <v>0</v>
      </c>
      <c r="BH264" s="148">
        <f t="shared" si="47"/>
        <v>0</v>
      </c>
      <c r="BI264" s="148">
        <f t="shared" si="48"/>
        <v>0</v>
      </c>
      <c r="BJ264" s="14" t="s">
        <v>146</v>
      </c>
      <c r="BK264" s="148">
        <f t="shared" si="49"/>
        <v>0</v>
      </c>
      <c r="BL264" s="14" t="s">
        <v>204</v>
      </c>
      <c r="BM264" s="147" t="s">
        <v>1968</v>
      </c>
    </row>
    <row r="265" spans="1:65" s="12" customFormat="1" ht="25.9" customHeight="1">
      <c r="B265" s="123"/>
      <c r="D265" s="124" t="s">
        <v>71</v>
      </c>
      <c r="E265" s="125" t="s">
        <v>209</v>
      </c>
      <c r="F265" s="125" t="s">
        <v>1139</v>
      </c>
      <c r="I265" s="214"/>
      <c r="J265" s="126">
        <f>BK265</f>
        <v>0</v>
      </c>
      <c r="L265" s="123"/>
      <c r="M265" s="127"/>
      <c r="N265" s="128"/>
      <c r="O265" s="128"/>
      <c r="P265" s="129">
        <f>P266+P268</f>
        <v>0.32400000000000001</v>
      </c>
      <c r="Q265" s="128"/>
      <c r="R265" s="129">
        <f>R266+R268</f>
        <v>8.0000000000000004E-4</v>
      </c>
      <c r="S265" s="128"/>
      <c r="T265" s="130">
        <f>T266+T268</f>
        <v>0</v>
      </c>
      <c r="AR265" s="124" t="s">
        <v>151</v>
      </c>
      <c r="AT265" s="131" t="s">
        <v>71</v>
      </c>
      <c r="AU265" s="131" t="s">
        <v>72</v>
      </c>
      <c r="AY265" s="124" t="s">
        <v>139</v>
      </c>
      <c r="BK265" s="132">
        <f>BK266+BK268</f>
        <v>0</v>
      </c>
    </row>
    <row r="266" spans="1:65" s="12" customFormat="1" ht="22.9" customHeight="1">
      <c r="B266" s="123"/>
      <c r="D266" s="124" t="s">
        <v>71</v>
      </c>
      <c r="E266" s="133" t="s">
        <v>1140</v>
      </c>
      <c r="F266" s="133" t="s">
        <v>1141</v>
      </c>
      <c r="I266" s="214"/>
      <c r="J266" s="134">
        <f>BK266</f>
        <v>0</v>
      </c>
      <c r="L266" s="123"/>
      <c r="M266" s="127"/>
      <c r="N266" s="128"/>
      <c r="O266" s="128"/>
      <c r="P266" s="129">
        <f>P267</f>
        <v>0.192</v>
      </c>
      <c r="Q266" s="128"/>
      <c r="R266" s="129">
        <f>R267</f>
        <v>0</v>
      </c>
      <c r="S266" s="128"/>
      <c r="T266" s="130">
        <f>T267</f>
        <v>0</v>
      </c>
      <c r="AR266" s="124" t="s">
        <v>151</v>
      </c>
      <c r="AT266" s="131" t="s">
        <v>71</v>
      </c>
      <c r="AU266" s="131" t="s">
        <v>80</v>
      </c>
      <c r="AY266" s="124" t="s">
        <v>139</v>
      </c>
      <c r="BK266" s="132">
        <f>BK267</f>
        <v>0</v>
      </c>
    </row>
    <row r="267" spans="1:65" s="2" customFormat="1" ht="16.5" customHeight="1">
      <c r="A267" s="26"/>
      <c r="B267" s="135"/>
      <c r="C267" s="136" t="s">
        <v>658</v>
      </c>
      <c r="D267" s="136" t="s">
        <v>141</v>
      </c>
      <c r="E267" s="137" t="s">
        <v>1969</v>
      </c>
      <c r="F267" s="138" t="s">
        <v>1970</v>
      </c>
      <c r="G267" s="139" t="s">
        <v>154</v>
      </c>
      <c r="H267" s="140">
        <v>4</v>
      </c>
      <c r="I267" s="141"/>
      <c r="J267" s="141">
        <f>ROUND(I267*H267,2)</f>
        <v>0</v>
      </c>
      <c r="K267" s="142"/>
      <c r="L267" s="27"/>
      <c r="M267" s="143" t="s">
        <v>1</v>
      </c>
      <c r="N267" s="144" t="s">
        <v>38</v>
      </c>
      <c r="O267" s="145">
        <v>4.8000000000000001E-2</v>
      </c>
      <c r="P267" s="145">
        <f>O267*H267</f>
        <v>0.192</v>
      </c>
      <c r="Q267" s="145">
        <v>0</v>
      </c>
      <c r="R267" s="145">
        <f>Q267*H267</f>
        <v>0</v>
      </c>
      <c r="S267" s="145">
        <v>0</v>
      </c>
      <c r="T267" s="146">
        <f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7" t="s">
        <v>403</v>
      </c>
      <c r="AT267" s="147" t="s">
        <v>141</v>
      </c>
      <c r="AU267" s="147" t="s">
        <v>146</v>
      </c>
      <c r="AY267" s="14" t="s">
        <v>139</v>
      </c>
      <c r="BE267" s="148">
        <f>IF(N267="základná",J267,0)</f>
        <v>0</v>
      </c>
      <c r="BF267" s="148">
        <f>IF(N267="znížená",J267,0)</f>
        <v>0</v>
      </c>
      <c r="BG267" s="148">
        <f>IF(N267="zákl. prenesená",J267,0)</f>
        <v>0</v>
      </c>
      <c r="BH267" s="148">
        <f>IF(N267="zníž. prenesená",J267,0)</f>
        <v>0</v>
      </c>
      <c r="BI267" s="148">
        <f>IF(N267="nulová",J267,0)</f>
        <v>0</v>
      </c>
      <c r="BJ267" s="14" t="s">
        <v>146</v>
      </c>
      <c r="BK267" s="148">
        <f>ROUND(I267*H267,2)</f>
        <v>0</v>
      </c>
      <c r="BL267" s="14" t="s">
        <v>403</v>
      </c>
      <c r="BM267" s="147" t="s">
        <v>1971</v>
      </c>
    </row>
    <row r="268" spans="1:65" s="12" customFormat="1" ht="22.9" customHeight="1">
      <c r="B268" s="123"/>
      <c r="D268" s="124" t="s">
        <v>71</v>
      </c>
      <c r="E268" s="133" t="s">
        <v>1556</v>
      </c>
      <c r="F268" s="133" t="s">
        <v>1557</v>
      </c>
      <c r="I268" s="214"/>
      <c r="J268" s="134">
        <f>BK268</f>
        <v>0</v>
      </c>
      <c r="L268" s="123"/>
      <c r="M268" s="127"/>
      <c r="N268" s="128"/>
      <c r="O268" s="128"/>
      <c r="P268" s="129">
        <f>SUM(P269:P270)</f>
        <v>0.13200000000000001</v>
      </c>
      <c r="Q268" s="128"/>
      <c r="R268" s="129">
        <f>SUM(R269:R270)</f>
        <v>8.0000000000000004E-4</v>
      </c>
      <c r="S268" s="128"/>
      <c r="T268" s="130">
        <f>SUM(T269:T270)</f>
        <v>0</v>
      </c>
      <c r="AR268" s="124" t="s">
        <v>151</v>
      </c>
      <c r="AT268" s="131" t="s">
        <v>71</v>
      </c>
      <c r="AU268" s="131" t="s">
        <v>80</v>
      </c>
      <c r="AY268" s="124" t="s">
        <v>139</v>
      </c>
      <c r="BK268" s="132">
        <f>SUM(BK269:BK270)</f>
        <v>0</v>
      </c>
    </row>
    <row r="269" spans="1:65" s="2" customFormat="1" ht="24">
      <c r="A269" s="26"/>
      <c r="B269" s="135"/>
      <c r="C269" s="136" t="s">
        <v>662</v>
      </c>
      <c r="D269" s="136" t="s">
        <v>141</v>
      </c>
      <c r="E269" s="137" t="s">
        <v>1972</v>
      </c>
      <c r="F269" s="138" t="s">
        <v>1973</v>
      </c>
      <c r="G269" s="139" t="s">
        <v>154</v>
      </c>
      <c r="H269" s="140">
        <v>4</v>
      </c>
      <c r="I269" s="141"/>
      <c r="J269" s="141">
        <f>ROUND(I269*H269,2)</f>
        <v>0</v>
      </c>
      <c r="K269" s="142"/>
      <c r="L269" s="27"/>
      <c r="M269" s="143" t="s">
        <v>1</v>
      </c>
      <c r="N269" s="144" t="s">
        <v>38</v>
      </c>
      <c r="O269" s="145">
        <v>3.3000000000000002E-2</v>
      </c>
      <c r="P269" s="145">
        <f>O269*H269</f>
        <v>0.13200000000000001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7" t="s">
        <v>403</v>
      </c>
      <c r="AT269" s="147" t="s">
        <v>141</v>
      </c>
      <c r="AU269" s="147" t="s">
        <v>146</v>
      </c>
      <c r="AY269" s="14" t="s">
        <v>139</v>
      </c>
      <c r="BE269" s="148">
        <f>IF(N269="základná",J269,0)</f>
        <v>0</v>
      </c>
      <c r="BF269" s="148">
        <f>IF(N269="znížená",J269,0)</f>
        <v>0</v>
      </c>
      <c r="BG269" s="148">
        <f>IF(N269="zákl. prenesená",J269,0)</f>
        <v>0</v>
      </c>
      <c r="BH269" s="148">
        <f>IF(N269="zníž. prenesená",J269,0)</f>
        <v>0</v>
      </c>
      <c r="BI269" s="148">
        <f>IF(N269="nulová",J269,0)</f>
        <v>0</v>
      </c>
      <c r="BJ269" s="14" t="s">
        <v>146</v>
      </c>
      <c r="BK269" s="148">
        <f>ROUND(I269*H269,2)</f>
        <v>0</v>
      </c>
      <c r="BL269" s="14" t="s">
        <v>403</v>
      </c>
      <c r="BM269" s="147" t="s">
        <v>1974</v>
      </c>
    </row>
    <row r="270" spans="1:65" s="2" customFormat="1" ht="24">
      <c r="A270" s="26"/>
      <c r="B270" s="135"/>
      <c r="C270" s="149" t="s">
        <v>666</v>
      </c>
      <c r="D270" s="149" t="s">
        <v>209</v>
      </c>
      <c r="E270" s="150" t="s">
        <v>1975</v>
      </c>
      <c r="F270" s="151" t="s">
        <v>1976</v>
      </c>
      <c r="G270" s="152" t="s">
        <v>154</v>
      </c>
      <c r="H270" s="153">
        <v>4</v>
      </c>
      <c r="I270" s="154"/>
      <c r="J270" s="154">
        <f>ROUND(I270*H270,2)</f>
        <v>0</v>
      </c>
      <c r="K270" s="155"/>
      <c r="L270" s="156"/>
      <c r="M270" s="163" t="s">
        <v>1</v>
      </c>
      <c r="N270" s="164" t="s">
        <v>38</v>
      </c>
      <c r="O270" s="161">
        <v>0</v>
      </c>
      <c r="P270" s="161">
        <f>O270*H270</f>
        <v>0</v>
      </c>
      <c r="Q270" s="161">
        <v>2.0000000000000001E-4</v>
      </c>
      <c r="R270" s="161">
        <f>Q270*H270</f>
        <v>8.0000000000000004E-4</v>
      </c>
      <c r="S270" s="161">
        <v>0</v>
      </c>
      <c r="T270" s="162">
        <f>S270*H270</f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7" t="s">
        <v>666</v>
      </c>
      <c r="AT270" s="147" t="s">
        <v>209</v>
      </c>
      <c r="AU270" s="147" t="s">
        <v>146</v>
      </c>
      <c r="AY270" s="14" t="s">
        <v>139</v>
      </c>
      <c r="BE270" s="148">
        <f>IF(N270="základná",J270,0)</f>
        <v>0</v>
      </c>
      <c r="BF270" s="148">
        <f>IF(N270="znížená",J270,0)</f>
        <v>0</v>
      </c>
      <c r="BG270" s="148">
        <f>IF(N270="zákl. prenesená",J270,0)</f>
        <v>0</v>
      </c>
      <c r="BH270" s="148">
        <f>IF(N270="zníž. prenesená",J270,0)</f>
        <v>0</v>
      </c>
      <c r="BI270" s="148">
        <f>IF(N270="nulová",J270,0)</f>
        <v>0</v>
      </c>
      <c r="BJ270" s="14" t="s">
        <v>146</v>
      </c>
      <c r="BK270" s="148">
        <f>ROUND(I270*H270,2)</f>
        <v>0</v>
      </c>
      <c r="BL270" s="14" t="s">
        <v>666</v>
      </c>
      <c r="BM270" s="147" t="s">
        <v>1977</v>
      </c>
    </row>
    <row r="271" spans="1:65" s="2" customFormat="1" ht="6.95" customHeight="1">
      <c r="A271" s="26"/>
      <c r="B271" s="41"/>
      <c r="C271" s="42"/>
      <c r="D271" s="42"/>
      <c r="E271" s="42"/>
      <c r="F271" s="42"/>
      <c r="G271" s="42"/>
      <c r="H271" s="42"/>
      <c r="I271" s="42"/>
      <c r="J271" s="42"/>
      <c r="K271" s="42"/>
      <c r="L271" s="27"/>
      <c r="M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</row>
  </sheetData>
  <autoFilter ref="C128:K270" xr:uid="{00000000-0009-0000-0000-000003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51"/>
  <sheetViews>
    <sheetView showGridLines="0" topLeftCell="A128" workbookViewId="0">
      <selection activeCell="I134" sqref="I13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244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91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3.25" customHeight="1">
      <c r="B7" s="17"/>
      <c r="E7" s="251" t="str">
        <f>Rekapitulácia!B1</f>
        <v>Zmena dokončených stavieb s. č. 756 a s. č. 795 na rozšírenie kapacít MŠ, ZŠ a MŠ Nová Ľubovňa</v>
      </c>
      <c r="F7" s="252"/>
      <c r="G7" s="252"/>
      <c r="H7" s="252"/>
      <c r="L7" s="17"/>
    </row>
    <row r="8" spans="1:46" s="2" customFormat="1" ht="12" customHeight="1">
      <c r="A8" s="26"/>
      <c r="B8" s="27"/>
      <c r="C8" s="26"/>
      <c r="D8" s="23" t="s">
        <v>92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15" t="s">
        <v>1978</v>
      </c>
      <c r="F9" s="250"/>
      <c r="G9" s="250"/>
      <c r="H9" s="25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tr">
        <f>'002 - Zdravotechnika'!F12</f>
        <v>Parcela č. 238/1, 240, 241, k.ú. Nová Ľubovňa</v>
      </c>
      <c r="G12" s="26"/>
      <c r="H12" s="26"/>
      <c r="I12" s="23" t="s">
        <v>19</v>
      </c>
      <c r="J12" s="49" t="str">
        <f>Rekapitulácia!F6</f>
        <v>vyplní uchádzač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Rekapitulácia!B5</f>
        <v>Obec Nová Ľubovňa, Nová ľubovňa č.102, 065 11 Nová Ľubovňa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37" t="str">
        <f>Rekapitulácia!B8</f>
        <v>vyplní uchádzač</v>
      </c>
      <c r="F18" s="237"/>
      <c r="G18" s="237"/>
      <c r="H18" s="237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Rekapitulácia!B6</f>
        <v>STAVARCH,s.r.o., 17.novembra 1363/9, 064 01 Stará Ľubovňa</v>
      </c>
      <c r="F21" s="26"/>
      <c r="G21" s="26"/>
      <c r="H21" s="26"/>
      <c r="I21" s="23" t="s">
        <v>24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24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240" t="s">
        <v>1</v>
      </c>
      <c r="F27" s="240"/>
      <c r="G27" s="240"/>
      <c r="H27" s="24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ROUND(J131,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ROUND((SUM(BE131:BE250)),  2)</f>
        <v>0</v>
      </c>
      <c r="G33" s="26"/>
      <c r="H33" s="26"/>
      <c r="I33" s="95">
        <v>0.2</v>
      </c>
      <c r="J33" s="94">
        <f>ROUND(((SUM(BE131:BE250))*I33),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ROUND((SUM(BF131:BF250)),  2)</f>
        <v>0</v>
      </c>
      <c r="G34" s="26"/>
      <c r="H34" s="26"/>
      <c r="I34" s="95">
        <v>0.2</v>
      </c>
      <c r="J34" s="94">
        <f>ROUND(((SUM(BF131:BF250))*I34),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ROUND((SUM(BG131:BG250)),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ROUND((SUM(BH131:BH250)),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ROUND((SUM(BI131:BI250)),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94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customHeight="1">
      <c r="A85" s="26"/>
      <c r="B85" s="27"/>
      <c r="C85" s="26"/>
      <c r="D85" s="26"/>
      <c r="E85" s="251" t="str">
        <f>E7</f>
        <v>Zmena dokončených stavieb s. č. 756 a s. č. 795 na rozšírenie kapacít MŠ, ZŠ a MŠ Nová Ľubovňa</v>
      </c>
      <c r="F85" s="252"/>
      <c r="G85" s="252"/>
      <c r="H85" s="25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92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15" t="str">
        <f>E9</f>
        <v>003 - UK, VZT</v>
      </c>
      <c r="F87" s="250"/>
      <c r="G87" s="250"/>
      <c r="H87" s="25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Parcela č. 238/1, 240, 241, k.ú. Nová Ľubovňa</v>
      </c>
      <c r="G89" s="26"/>
      <c r="H89" s="26"/>
      <c r="I89" s="23" t="s">
        <v>19</v>
      </c>
      <c r="J89" s="49" t="str">
        <f>IF(J12="","",J12)</f>
        <v>vyplní uchádzač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54.4" customHeight="1">
      <c r="A91" s="26"/>
      <c r="B91" s="27"/>
      <c r="C91" s="23" t="s">
        <v>21</v>
      </c>
      <c r="D91" s="26"/>
      <c r="E91" s="26"/>
      <c r="F91" s="21" t="str">
        <f>E15</f>
        <v>Obec Nová Ľubovňa, Nová ľubovňa č.102, 065 11 Nová Ľubovňa</v>
      </c>
      <c r="G91" s="26"/>
      <c r="H91" s="26"/>
      <c r="I91" s="23" t="s">
        <v>27</v>
      </c>
      <c r="J91" s="24" t="str">
        <f>E21</f>
        <v>STAVARCH,s.r.o., 17.novembra 1363/9, 064 01 Stará Ľubovňa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vyplní uchádzač</v>
      </c>
      <c r="G92" s="26"/>
      <c r="H92" s="26"/>
      <c r="I92" s="23" t="s">
        <v>30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95</v>
      </c>
      <c r="D94" s="96"/>
      <c r="E94" s="96"/>
      <c r="F94" s="96"/>
      <c r="G94" s="96"/>
      <c r="H94" s="96"/>
      <c r="I94" s="96"/>
      <c r="J94" s="105" t="s">
        <v>96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97</v>
      </c>
      <c r="D96" s="26"/>
      <c r="E96" s="26"/>
      <c r="F96" s="26"/>
      <c r="G96" s="26"/>
      <c r="H96" s="26"/>
      <c r="I96" s="26"/>
      <c r="J96" s="65">
        <f>J131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98</v>
      </c>
    </row>
    <row r="97" spans="1:31" s="9" customFormat="1" ht="24.95" customHeight="1">
      <c r="B97" s="107"/>
      <c r="D97" s="108" t="s">
        <v>99</v>
      </c>
      <c r="E97" s="109"/>
      <c r="F97" s="109"/>
      <c r="G97" s="109"/>
      <c r="H97" s="109"/>
      <c r="I97" s="109"/>
      <c r="J97" s="110">
        <f>J132</f>
        <v>0</v>
      </c>
      <c r="L97" s="107"/>
    </row>
    <row r="98" spans="1:31" s="10" customFormat="1" ht="19.899999999999999" customHeight="1">
      <c r="B98" s="111"/>
      <c r="D98" s="112" t="s">
        <v>106</v>
      </c>
      <c r="E98" s="113"/>
      <c r="F98" s="113"/>
      <c r="G98" s="113"/>
      <c r="H98" s="113"/>
      <c r="I98" s="113"/>
      <c r="J98" s="114">
        <f>J133</f>
        <v>0</v>
      </c>
      <c r="L98" s="111"/>
    </row>
    <row r="99" spans="1:31" s="9" customFormat="1" ht="24.95" customHeight="1">
      <c r="B99" s="107"/>
      <c r="D99" s="108" t="s">
        <v>1979</v>
      </c>
      <c r="E99" s="109"/>
      <c r="F99" s="109"/>
      <c r="G99" s="109"/>
      <c r="H99" s="109"/>
      <c r="I99" s="109"/>
      <c r="J99" s="110">
        <f>J136</f>
        <v>0</v>
      </c>
      <c r="L99" s="107"/>
    </row>
    <row r="100" spans="1:31" s="10" customFormat="1" ht="19.899999999999999" customHeight="1">
      <c r="B100" s="111"/>
      <c r="D100" s="112" t="s">
        <v>110</v>
      </c>
      <c r="E100" s="113"/>
      <c r="F100" s="113"/>
      <c r="G100" s="113"/>
      <c r="H100" s="113"/>
      <c r="I100" s="113"/>
      <c r="J100" s="114">
        <f>J137</f>
        <v>0</v>
      </c>
      <c r="L100" s="111"/>
    </row>
    <row r="101" spans="1:31" s="10" customFormat="1" ht="19.899999999999999" customHeight="1">
      <c r="B101" s="111"/>
      <c r="D101" s="112" t="s">
        <v>1980</v>
      </c>
      <c r="E101" s="113"/>
      <c r="F101" s="113"/>
      <c r="G101" s="113"/>
      <c r="H101" s="113"/>
      <c r="I101" s="113"/>
      <c r="J101" s="114">
        <f>J146</f>
        <v>0</v>
      </c>
      <c r="L101" s="111"/>
    </row>
    <row r="102" spans="1:31" s="10" customFormat="1" ht="19.899999999999999" customHeight="1">
      <c r="B102" s="111"/>
      <c r="D102" s="112" t="s">
        <v>1981</v>
      </c>
      <c r="E102" s="113"/>
      <c r="F102" s="113"/>
      <c r="G102" s="113"/>
      <c r="H102" s="113"/>
      <c r="I102" s="113"/>
      <c r="J102" s="114">
        <f>J156</f>
        <v>0</v>
      </c>
      <c r="L102" s="111"/>
    </row>
    <row r="103" spans="1:31" s="10" customFormat="1" ht="19.899999999999999" customHeight="1">
      <c r="B103" s="111"/>
      <c r="D103" s="112" t="s">
        <v>1982</v>
      </c>
      <c r="E103" s="113"/>
      <c r="F103" s="113"/>
      <c r="G103" s="113"/>
      <c r="H103" s="113"/>
      <c r="I103" s="113"/>
      <c r="J103" s="114">
        <f>J181</f>
        <v>0</v>
      </c>
      <c r="L103" s="111"/>
    </row>
    <row r="104" spans="1:31" s="10" customFormat="1" ht="19.899999999999999" customHeight="1">
      <c r="B104" s="111"/>
      <c r="D104" s="112" t="s">
        <v>1983</v>
      </c>
      <c r="E104" s="113"/>
      <c r="F104" s="113"/>
      <c r="G104" s="113"/>
      <c r="H104" s="113"/>
      <c r="I104" s="113"/>
      <c r="J104" s="114">
        <f>J198</f>
        <v>0</v>
      </c>
      <c r="L104" s="111"/>
    </row>
    <row r="105" spans="1:31" s="10" customFormat="1" ht="19.899999999999999" customHeight="1">
      <c r="B105" s="111"/>
      <c r="D105" s="112" t="s">
        <v>116</v>
      </c>
      <c r="E105" s="113"/>
      <c r="F105" s="113"/>
      <c r="G105" s="113"/>
      <c r="H105" s="113"/>
      <c r="I105" s="113"/>
      <c r="J105" s="114">
        <f>J218</f>
        <v>0</v>
      </c>
      <c r="L105" s="111"/>
    </row>
    <row r="106" spans="1:31" s="10" customFormat="1" ht="19.899999999999999" customHeight="1">
      <c r="B106" s="111"/>
      <c r="D106" s="112" t="s">
        <v>1984</v>
      </c>
      <c r="E106" s="113"/>
      <c r="F106" s="113"/>
      <c r="G106" s="113"/>
      <c r="H106" s="113"/>
      <c r="I106" s="113"/>
      <c r="J106" s="114">
        <f>J222</f>
        <v>0</v>
      </c>
      <c r="L106" s="111"/>
    </row>
    <row r="107" spans="1:31" s="9" customFormat="1" ht="24.95" customHeight="1">
      <c r="B107" s="107"/>
      <c r="D107" s="108" t="s">
        <v>1985</v>
      </c>
      <c r="E107" s="109"/>
      <c r="F107" s="109"/>
      <c r="G107" s="109"/>
      <c r="H107" s="109"/>
      <c r="I107" s="109"/>
      <c r="J107" s="110">
        <f>J225</f>
        <v>0</v>
      </c>
      <c r="L107" s="107"/>
    </row>
    <row r="108" spans="1:31" s="10" customFormat="1" ht="19.899999999999999" customHeight="1">
      <c r="B108" s="111"/>
      <c r="D108" s="112" t="s">
        <v>1986</v>
      </c>
      <c r="E108" s="113"/>
      <c r="F108" s="113"/>
      <c r="G108" s="113"/>
      <c r="H108" s="113"/>
      <c r="I108" s="113"/>
      <c r="J108" s="114">
        <f>J226</f>
        <v>0</v>
      </c>
      <c r="L108" s="111"/>
    </row>
    <row r="109" spans="1:31" s="10" customFormat="1" ht="19.899999999999999" customHeight="1">
      <c r="B109" s="111"/>
      <c r="D109" s="112" t="s">
        <v>1987</v>
      </c>
      <c r="E109" s="113"/>
      <c r="F109" s="113"/>
      <c r="G109" s="113"/>
      <c r="H109" s="113"/>
      <c r="I109" s="113"/>
      <c r="J109" s="114">
        <f>J230</f>
        <v>0</v>
      </c>
      <c r="L109" s="111"/>
    </row>
    <row r="110" spans="1:31" s="10" customFormat="1" ht="19.899999999999999" customHeight="1">
      <c r="B110" s="111"/>
      <c r="D110" s="112" t="s">
        <v>1988</v>
      </c>
      <c r="E110" s="113"/>
      <c r="F110" s="113"/>
      <c r="G110" s="113"/>
      <c r="H110" s="113"/>
      <c r="I110" s="113"/>
      <c r="J110" s="114">
        <f>J241</f>
        <v>0</v>
      </c>
      <c r="L110" s="111"/>
    </row>
    <row r="111" spans="1:31" s="9" customFormat="1" ht="24.95" customHeight="1">
      <c r="B111" s="107"/>
      <c r="D111" s="108" t="s">
        <v>1989</v>
      </c>
      <c r="E111" s="109"/>
      <c r="F111" s="109"/>
      <c r="G111" s="109"/>
      <c r="H111" s="109"/>
      <c r="I111" s="109"/>
      <c r="J111" s="110">
        <f>J245</f>
        <v>0</v>
      </c>
      <c r="L111" s="107"/>
    </row>
    <row r="112" spans="1:31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125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13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3.25" customHeight="1">
      <c r="A121" s="26"/>
      <c r="B121" s="27"/>
      <c r="C121" s="26"/>
      <c r="D121" s="26"/>
      <c r="E121" s="251" t="str">
        <f>E7</f>
        <v>Zmena dokončených stavieb s. č. 756 a s. č. 795 na rozšírenie kapacít MŠ, ZŠ a MŠ Nová Ľubovňa</v>
      </c>
      <c r="F121" s="252"/>
      <c r="G121" s="252"/>
      <c r="H121" s="252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92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215" t="str">
        <f>E9</f>
        <v>003 - UK, VZT</v>
      </c>
      <c r="F123" s="250"/>
      <c r="G123" s="250"/>
      <c r="H123" s="250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17</v>
      </c>
      <c r="D125" s="26"/>
      <c r="E125" s="26"/>
      <c r="F125" s="21" t="str">
        <f>F12</f>
        <v>Parcela č. 238/1, 240, 241, k.ú. Nová Ľubovňa</v>
      </c>
      <c r="G125" s="26"/>
      <c r="H125" s="26"/>
      <c r="I125" s="23" t="s">
        <v>19</v>
      </c>
      <c r="J125" s="49" t="str">
        <f>IF(J12="","",J12)</f>
        <v>vyplní uchádzač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54.4" customHeight="1">
      <c r="A127" s="26"/>
      <c r="B127" s="27"/>
      <c r="C127" s="23" t="s">
        <v>21</v>
      </c>
      <c r="D127" s="26"/>
      <c r="E127" s="26"/>
      <c r="F127" s="21" t="str">
        <f>E15</f>
        <v>Obec Nová Ľubovňa, Nová ľubovňa č.102, 065 11 Nová Ľubovňa</v>
      </c>
      <c r="G127" s="26"/>
      <c r="H127" s="26"/>
      <c r="I127" s="23" t="s">
        <v>27</v>
      </c>
      <c r="J127" s="24" t="str">
        <f>E21</f>
        <v>STAVARCH,s.r.o., 17.novembra 1363/9, 064 01 Stará Ľubovňa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25</v>
      </c>
      <c r="D128" s="26"/>
      <c r="E128" s="26"/>
      <c r="F128" s="21" t="str">
        <f>IF(E18="","",E18)</f>
        <v>vyplní uchádzač</v>
      </c>
      <c r="G128" s="26"/>
      <c r="H128" s="26"/>
      <c r="I128" s="23" t="s">
        <v>30</v>
      </c>
      <c r="J128" s="24" t="str">
        <f>E24</f>
        <v xml:space="preserve"> 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15"/>
      <c r="B130" s="116"/>
      <c r="C130" s="212" t="s">
        <v>126</v>
      </c>
      <c r="D130" s="212" t="s">
        <v>57</v>
      </c>
      <c r="E130" s="212" t="s">
        <v>53</v>
      </c>
      <c r="F130" s="212" t="s">
        <v>54</v>
      </c>
      <c r="G130" s="212" t="s">
        <v>127</v>
      </c>
      <c r="H130" s="212" t="s">
        <v>128</v>
      </c>
      <c r="I130" s="212" t="s">
        <v>129</v>
      </c>
      <c r="J130" s="212" t="s">
        <v>96</v>
      </c>
      <c r="K130" s="117" t="s">
        <v>130</v>
      </c>
      <c r="L130" s="118"/>
      <c r="M130" s="56" t="s">
        <v>1</v>
      </c>
      <c r="N130" s="57" t="s">
        <v>36</v>
      </c>
      <c r="O130" s="57" t="s">
        <v>131</v>
      </c>
      <c r="P130" s="57" t="s">
        <v>132</v>
      </c>
      <c r="Q130" s="57" t="s">
        <v>133</v>
      </c>
      <c r="R130" s="57" t="s">
        <v>134</v>
      </c>
      <c r="S130" s="57" t="s">
        <v>135</v>
      </c>
      <c r="T130" s="58" t="s">
        <v>136</v>
      </c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</row>
    <row r="131" spans="1:65" s="2" customFormat="1" ht="22.9" customHeight="1">
      <c r="A131" s="26"/>
      <c r="B131" s="27"/>
      <c r="C131" s="63" t="s">
        <v>97</v>
      </c>
      <c r="D131" s="26"/>
      <c r="E131" s="26"/>
      <c r="F131" s="26"/>
      <c r="G131" s="26"/>
      <c r="H131" s="26"/>
      <c r="I131" s="26"/>
      <c r="J131" s="119">
        <f>BK131</f>
        <v>0</v>
      </c>
      <c r="K131" s="26"/>
      <c r="L131" s="27"/>
      <c r="M131" s="59"/>
      <c r="N131" s="50"/>
      <c r="O131" s="60"/>
      <c r="P131" s="120">
        <f>P132+P136+P225+P245</f>
        <v>255.19577000000001</v>
      </c>
      <c r="Q131" s="60"/>
      <c r="R131" s="120">
        <f>R132+R136+R225+R245</f>
        <v>53126.847269999998</v>
      </c>
      <c r="S131" s="60"/>
      <c r="T131" s="121">
        <f>T132+T136+T225+T245</f>
        <v>0.24399999999999999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71</v>
      </c>
      <c r="AU131" s="14" t="s">
        <v>98</v>
      </c>
      <c r="BK131" s="122">
        <f>BK132+BK136+BK225+BK245</f>
        <v>0</v>
      </c>
    </row>
    <row r="132" spans="1:65" s="12" customFormat="1" ht="25.9" customHeight="1">
      <c r="B132" s="123"/>
      <c r="D132" s="124" t="s">
        <v>71</v>
      </c>
      <c r="E132" s="125" t="s">
        <v>137</v>
      </c>
      <c r="F132" s="125" t="s">
        <v>138</v>
      </c>
      <c r="J132" s="126">
        <f>BK132</f>
        <v>0</v>
      </c>
      <c r="L132" s="123"/>
      <c r="M132" s="127"/>
      <c r="N132" s="128"/>
      <c r="O132" s="128"/>
      <c r="P132" s="129">
        <f>P133</f>
        <v>3.3000799999999999</v>
      </c>
      <c r="Q132" s="128"/>
      <c r="R132" s="129">
        <f>R133</f>
        <v>0</v>
      </c>
      <c r="S132" s="128"/>
      <c r="T132" s="130">
        <f>T133</f>
        <v>0.184</v>
      </c>
      <c r="AR132" s="124" t="s">
        <v>80</v>
      </c>
      <c r="AT132" s="131" t="s">
        <v>71</v>
      </c>
      <c r="AU132" s="131" t="s">
        <v>72</v>
      </c>
      <c r="AY132" s="124" t="s">
        <v>139</v>
      </c>
      <c r="BK132" s="132">
        <f>BK133</f>
        <v>0</v>
      </c>
    </row>
    <row r="133" spans="1:65" s="12" customFormat="1" ht="22.9" customHeight="1">
      <c r="B133" s="123"/>
      <c r="D133" s="124" t="s">
        <v>71</v>
      </c>
      <c r="E133" s="133" t="s">
        <v>176</v>
      </c>
      <c r="F133" s="133" t="s">
        <v>532</v>
      </c>
      <c r="J133" s="134">
        <f>BK133</f>
        <v>0</v>
      </c>
      <c r="L133" s="123"/>
      <c r="M133" s="127"/>
      <c r="N133" s="128"/>
      <c r="O133" s="128"/>
      <c r="P133" s="129">
        <f>SUM(P134:P135)</f>
        <v>3.3000799999999999</v>
      </c>
      <c r="Q133" s="128"/>
      <c r="R133" s="129">
        <f>SUM(R134:R135)</f>
        <v>0</v>
      </c>
      <c r="S133" s="128"/>
      <c r="T133" s="130">
        <f>SUM(T134:T135)</f>
        <v>0.184</v>
      </c>
      <c r="AR133" s="124" t="s">
        <v>80</v>
      </c>
      <c r="AT133" s="131" t="s">
        <v>71</v>
      </c>
      <c r="AU133" s="131" t="s">
        <v>80</v>
      </c>
      <c r="AY133" s="124" t="s">
        <v>139</v>
      </c>
      <c r="BK133" s="132">
        <f>SUM(BK134:BK135)</f>
        <v>0</v>
      </c>
    </row>
    <row r="134" spans="1:65" s="2" customFormat="1" ht="24">
      <c r="A134" s="26"/>
      <c r="B134" s="135"/>
      <c r="C134" s="136" t="s">
        <v>80</v>
      </c>
      <c r="D134" s="136" t="s">
        <v>141</v>
      </c>
      <c r="E134" s="137" t="s">
        <v>1990</v>
      </c>
      <c r="F134" s="138" t="s">
        <v>1991</v>
      </c>
      <c r="G134" s="139" t="s">
        <v>278</v>
      </c>
      <c r="H134" s="140">
        <v>4</v>
      </c>
      <c r="I134" s="141"/>
      <c r="J134" s="141">
        <f>ROUND(I134*H134,2)</f>
        <v>0</v>
      </c>
      <c r="K134" s="142"/>
      <c r="L134" s="27"/>
      <c r="M134" s="143" t="s">
        <v>1</v>
      </c>
      <c r="N134" s="144" t="s">
        <v>38</v>
      </c>
      <c r="O134" s="145">
        <v>0.23141</v>
      </c>
      <c r="P134" s="145">
        <f>O134*H134</f>
        <v>0.92564000000000002</v>
      </c>
      <c r="Q134" s="145">
        <v>0</v>
      </c>
      <c r="R134" s="145">
        <f>Q134*H134</f>
        <v>0</v>
      </c>
      <c r="S134" s="145">
        <v>1E-3</v>
      </c>
      <c r="T134" s="146">
        <f>S134*H134</f>
        <v>4.0000000000000001E-3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7" t="s">
        <v>145</v>
      </c>
      <c r="AT134" s="147" t="s">
        <v>141</v>
      </c>
      <c r="AU134" s="147" t="s">
        <v>146</v>
      </c>
      <c r="AY134" s="14" t="s">
        <v>139</v>
      </c>
      <c r="BE134" s="148">
        <f>IF(N134="základná",J134,0)</f>
        <v>0</v>
      </c>
      <c r="BF134" s="148">
        <f>IF(N134="znížená",J134,0)</f>
        <v>0</v>
      </c>
      <c r="BG134" s="148">
        <f>IF(N134="zákl. prenesená",J134,0)</f>
        <v>0</v>
      </c>
      <c r="BH134" s="148">
        <f>IF(N134="zníž. prenesená",J134,0)</f>
        <v>0</v>
      </c>
      <c r="BI134" s="148">
        <f>IF(N134="nulová",J134,0)</f>
        <v>0</v>
      </c>
      <c r="BJ134" s="14" t="s">
        <v>146</v>
      </c>
      <c r="BK134" s="148">
        <f>ROUND(I134*H134,2)</f>
        <v>0</v>
      </c>
      <c r="BL134" s="14" t="s">
        <v>145</v>
      </c>
      <c r="BM134" s="147" t="s">
        <v>1992</v>
      </c>
    </row>
    <row r="135" spans="1:65" s="2" customFormat="1" ht="24">
      <c r="A135" s="26"/>
      <c r="B135" s="135"/>
      <c r="C135" s="136" t="s">
        <v>146</v>
      </c>
      <c r="D135" s="136" t="s">
        <v>141</v>
      </c>
      <c r="E135" s="137" t="s">
        <v>1993</v>
      </c>
      <c r="F135" s="138" t="s">
        <v>1994</v>
      </c>
      <c r="G135" s="139" t="s">
        <v>278</v>
      </c>
      <c r="H135" s="140">
        <v>2</v>
      </c>
      <c r="I135" s="141"/>
      <c r="J135" s="141">
        <f>ROUND(I135*H135,2)</f>
        <v>0</v>
      </c>
      <c r="K135" s="142"/>
      <c r="L135" s="27"/>
      <c r="M135" s="143" t="s">
        <v>1</v>
      </c>
      <c r="N135" s="144" t="s">
        <v>38</v>
      </c>
      <c r="O135" s="145">
        <v>1.1872199999999999</v>
      </c>
      <c r="P135" s="145">
        <f>O135*H135</f>
        <v>2.3744399999999999</v>
      </c>
      <c r="Q135" s="145">
        <v>0</v>
      </c>
      <c r="R135" s="145">
        <f>Q135*H135</f>
        <v>0</v>
      </c>
      <c r="S135" s="145">
        <v>0.09</v>
      </c>
      <c r="T135" s="146">
        <f>S135*H135</f>
        <v>0.18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7" t="s">
        <v>145</v>
      </c>
      <c r="AT135" s="147" t="s">
        <v>141</v>
      </c>
      <c r="AU135" s="147" t="s">
        <v>146</v>
      </c>
      <c r="AY135" s="14" t="s">
        <v>139</v>
      </c>
      <c r="BE135" s="148">
        <f>IF(N135="základná",J135,0)</f>
        <v>0</v>
      </c>
      <c r="BF135" s="148">
        <f>IF(N135="znížená",J135,0)</f>
        <v>0</v>
      </c>
      <c r="BG135" s="148">
        <f>IF(N135="zákl. prenesená",J135,0)</f>
        <v>0</v>
      </c>
      <c r="BH135" s="148">
        <f>IF(N135="zníž. prenesená",J135,0)</f>
        <v>0</v>
      </c>
      <c r="BI135" s="148">
        <f>IF(N135="nulová",J135,0)</f>
        <v>0</v>
      </c>
      <c r="BJ135" s="14" t="s">
        <v>146</v>
      </c>
      <c r="BK135" s="148">
        <f>ROUND(I135*H135,2)</f>
        <v>0</v>
      </c>
      <c r="BL135" s="14" t="s">
        <v>145</v>
      </c>
      <c r="BM135" s="147" t="s">
        <v>1995</v>
      </c>
    </row>
    <row r="136" spans="1:65" s="12" customFormat="1" ht="25.9" customHeight="1">
      <c r="B136" s="123"/>
      <c r="D136" s="124" t="s">
        <v>71</v>
      </c>
      <c r="E136" s="125" t="s">
        <v>626</v>
      </c>
      <c r="F136" s="125" t="s">
        <v>626</v>
      </c>
      <c r="I136" s="214"/>
      <c r="J136" s="126">
        <f>BK136</f>
        <v>0</v>
      </c>
      <c r="L136" s="123"/>
      <c r="M136" s="127"/>
      <c r="N136" s="128"/>
      <c r="O136" s="128"/>
      <c r="P136" s="129">
        <f>P137+P146+P156+P181+P198+P218+P222</f>
        <v>251.89569</v>
      </c>
      <c r="Q136" s="128"/>
      <c r="R136" s="129">
        <f>R137+R146+R156+R181+R198+R218+R222</f>
        <v>53126.847269999998</v>
      </c>
      <c r="S136" s="128"/>
      <c r="T136" s="130">
        <f>T137+T146+T156+T181+T198+T218+T222</f>
        <v>0.06</v>
      </c>
      <c r="AR136" s="124" t="s">
        <v>146</v>
      </c>
      <c r="AT136" s="131" t="s">
        <v>71</v>
      </c>
      <c r="AU136" s="131" t="s">
        <v>72</v>
      </c>
      <c r="AY136" s="124" t="s">
        <v>139</v>
      </c>
      <c r="BK136" s="132">
        <f>BK137+BK146+BK156+BK181+BK198+BK218+BK222</f>
        <v>0</v>
      </c>
    </row>
    <row r="137" spans="1:65" s="12" customFormat="1" ht="22.9" customHeight="1">
      <c r="B137" s="123"/>
      <c r="D137" s="124" t="s">
        <v>71</v>
      </c>
      <c r="E137" s="133" t="s">
        <v>671</v>
      </c>
      <c r="F137" s="133" t="s">
        <v>672</v>
      </c>
      <c r="I137" s="214"/>
      <c r="J137" s="134">
        <f>BK137</f>
        <v>0</v>
      </c>
      <c r="L137" s="123"/>
      <c r="M137" s="127"/>
      <c r="N137" s="128"/>
      <c r="O137" s="128"/>
      <c r="P137" s="129">
        <f>SUM(P138:P145)</f>
        <v>32.743209999999998</v>
      </c>
      <c r="Q137" s="128"/>
      <c r="R137" s="129">
        <f>SUM(R138:R145)</f>
        <v>53125.091480000003</v>
      </c>
      <c r="S137" s="128"/>
      <c r="T137" s="130">
        <f>SUM(T138:T145)</f>
        <v>0</v>
      </c>
      <c r="AR137" s="124" t="s">
        <v>146</v>
      </c>
      <c r="AT137" s="131" t="s">
        <v>71</v>
      </c>
      <c r="AU137" s="131" t="s">
        <v>80</v>
      </c>
      <c r="AY137" s="124" t="s">
        <v>139</v>
      </c>
      <c r="BK137" s="132">
        <f>SUM(BK138:BK145)</f>
        <v>0</v>
      </c>
    </row>
    <row r="138" spans="1:65" s="2" customFormat="1" ht="16.5" customHeight="1">
      <c r="A138" s="26"/>
      <c r="B138" s="135"/>
      <c r="C138" s="136" t="s">
        <v>151</v>
      </c>
      <c r="D138" s="136" t="s">
        <v>141</v>
      </c>
      <c r="E138" s="137" t="s">
        <v>1996</v>
      </c>
      <c r="F138" s="138" t="s">
        <v>1997</v>
      </c>
      <c r="G138" s="139" t="s">
        <v>154</v>
      </c>
      <c r="H138" s="140">
        <v>173</v>
      </c>
      <c r="I138" s="141"/>
      <c r="J138" s="141">
        <f t="shared" ref="J138:J145" si="0">ROUND(I138*H138,2)</f>
        <v>0</v>
      </c>
      <c r="K138" s="142"/>
      <c r="L138" s="27"/>
      <c r="M138" s="143" t="s">
        <v>1</v>
      </c>
      <c r="N138" s="144" t="s">
        <v>38</v>
      </c>
      <c r="O138" s="145">
        <v>0.18731</v>
      </c>
      <c r="P138" s="145">
        <f t="shared" ref="P138:P145" si="1">O138*H138</f>
        <v>32.404629999999997</v>
      </c>
      <c r="Q138" s="145">
        <v>4.2999999999999999E-4</v>
      </c>
      <c r="R138" s="145">
        <f t="shared" ref="R138:R145" si="2">Q138*H138</f>
        <v>7.4389999999999998E-2</v>
      </c>
      <c r="S138" s="145">
        <v>0</v>
      </c>
      <c r="T138" s="146">
        <f t="shared" ref="T138:T145" si="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7" t="s">
        <v>204</v>
      </c>
      <c r="AT138" s="147" t="s">
        <v>141</v>
      </c>
      <c r="AU138" s="147" t="s">
        <v>146</v>
      </c>
      <c r="AY138" s="14" t="s">
        <v>139</v>
      </c>
      <c r="BE138" s="148">
        <f t="shared" ref="BE138:BE145" si="4">IF(N138="základná",J138,0)</f>
        <v>0</v>
      </c>
      <c r="BF138" s="148">
        <f t="shared" ref="BF138:BF145" si="5">IF(N138="znížená",J138,0)</f>
        <v>0</v>
      </c>
      <c r="BG138" s="148">
        <f t="shared" ref="BG138:BG145" si="6">IF(N138="zákl. prenesená",J138,0)</f>
        <v>0</v>
      </c>
      <c r="BH138" s="148">
        <f t="shared" ref="BH138:BH145" si="7">IF(N138="zníž. prenesená",J138,0)</f>
        <v>0</v>
      </c>
      <c r="BI138" s="148">
        <f t="shared" ref="BI138:BI145" si="8">IF(N138="nulová",J138,0)</f>
        <v>0</v>
      </c>
      <c r="BJ138" s="14" t="s">
        <v>146</v>
      </c>
      <c r="BK138" s="148">
        <f t="shared" ref="BK138:BK145" si="9">ROUND(I138*H138,2)</f>
        <v>0</v>
      </c>
      <c r="BL138" s="14" t="s">
        <v>204</v>
      </c>
      <c r="BM138" s="147" t="s">
        <v>1998</v>
      </c>
    </row>
    <row r="139" spans="1:65" s="2" customFormat="1" ht="24">
      <c r="A139" s="26"/>
      <c r="B139" s="135"/>
      <c r="C139" s="149" t="s">
        <v>145</v>
      </c>
      <c r="D139" s="149" t="s">
        <v>209</v>
      </c>
      <c r="E139" s="150" t="s">
        <v>1999</v>
      </c>
      <c r="F139" s="151" t="s">
        <v>2000</v>
      </c>
      <c r="G139" s="152" t="s">
        <v>154</v>
      </c>
      <c r="H139" s="153">
        <v>46</v>
      </c>
      <c r="I139" s="154"/>
      <c r="J139" s="154">
        <f t="shared" si="0"/>
        <v>0</v>
      </c>
      <c r="K139" s="155"/>
      <c r="L139" s="156"/>
      <c r="M139" s="157" t="s">
        <v>1</v>
      </c>
      <c r="N139" s="158" t="s">
        <v>38</v>
      </c>
      <c r="O139" s="145">
        <v>0</v>
      </c>
      <c r="P139" s="145">
        <f t="shared" si="1"/>
        <v>0</v>
      </c>
      <c r="Q139" s="145">
        <v>3.0000000000000001E-5</v>
      </c>
      <c r="R139" s="145">
        <f t="shared" si="2"/>
        <v>1.3799999999999999E-3</v>
      </c>
      <c r="S139" s="145">
        <v>0</v>
      </c>
      <c r="T139" s="146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7" t="s">
        <v>271</v>
      </c>
      <c r="AT139" s="147" t="s">
        <v>209</v>
      </c>
      <c r="AU139" s="147" t="s">
        <v>146</v>
      </c>
      <c r="AY139" s="14" t="s">
        <v>139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4" t="s">
        <v>146</v>
      </c>
      <c r="BK139" s="148">
        <f t="shared" si="9"/>
        <v>0</v>
      </c>
      <c r="BL139" s="14" t="s">
        <v>204</v>
      </c>
      <c r="BM139" s="147" t="s">
        <v>2001</v>
      </c>
    </row>
    <row r="140" spans="1:65" s="2" customFormat="1" ht="16.5" customHeight="1">
      <c r="A140" s="26"/>
      <c r="B140" s="135"/>
      <c r="C140" s="149" t="s">
        <v>160</v>
      </c>
      <c r="D140" s="149" t="s">
        <v>209</v>
      </c>
      <c r="E140" s="150" t="s">
        <v>2002</v>
      </c>
      <c r="F140" s="151" t="s">
        <v>2003</v>
      </c>
      <c r="G140" s="152" t="s">
        <v>154</v>
      </c>
      <c r="H140" s="153">
        <v>105</v>
      </c>
      <c r="I140" s="154"/>
      <c r="J140" s="154">
        <f t="shared" si="0"/>
        <v>0</v>
      </c>
      <c r="K140" s="155"/>
      <c r="L140" s="156"/>
      <c r="M140" s="157" t="s">
        <v>1</v>
      </c>
      <c r="N140" s="158" t="s">
        <v>38</v>
      </c>
      <c r="O140" s="145">
        <v>0</v>
      </c>
      <c r="P140" s="145">
        <f t="shared" si="1"/>
        <v>0</v>
      </c>
      <c r="Q140" s="145">
        <v>9.0000000000000006E-5</v>
      </c>
      <c r="R140" s="145">
        <f t="shared" si="2"/>
        <v>9.4500000000000001E-3</v>
      </c>
      <c r="S140" s="145">
        <v>0</v>
      </c>
      <c r="T140" s="146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7" t="s">
        <v>271</v>
      </c>
      <c r="AT140" s="147" t="s">
        <v>209</v>
      </c>
      <c r="AU140" s="147" t="s">
        <v>146</v>
      </c>
      <c r="AY140" s="14" t="s">
        <v>139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4" t="s">
        <v>146</v>
      </c>
      <c r="BK140" s="148">
        <f t="shared" si="9"/>
        <v>0</v>
      </c>
      <c r="BL140" s="14" t="s">
        <v>204</v>
      </c>
      <c r="BM140" s="147" t="s">
        <v>2004</v>
      </c>
    </row>
    <row r="141" spans="1:65" s="2" customFormat="1" ht="24">
      <c r="A141" s="26"/>
      <c r="B141" s="135"/>
      <c r="C141" s="149" t="s">
        <v>164</v>
      </c>
      <c r="D141" s="149" t="s">
        <v>209</v>
      </c>
      <c r="E141" s="150" t="s">
        <v>2005</v>
      </c>
      <c r="F141" s="151" t="s">
        <v>2006</v>
      </c>
      <c r="G141" s="152" t="s">
        <v>154</v>
      </c>
      <c r="H141" s="153">
        <v>12</v>
      </c>
      <c r="I141" s="154"/>
      <c r="J141" s="154">
        <f t="shared" si="0"/>
        <v>0</v>
      </c>
      <c r="K141" s="155"/>
      <c r="L141" s="156"/>
      <c r="M141" s="157" t="s">
        <v>1</v>
      </c>
      <c r="N141" s="158" t="s">
        <v>38</v>
      </c>
      <c r="O141" s="145">
        <v>0</v>
      </c>
      <c r="P141" s="145">
        <f t="shared" si="1"/>
        <v>0</v>
      </c>
      <c r="Q141" s="145">
        <v>3.3E-4</v>
      </c>
      <c r="R141" s="145">
        <f t="shared" si="2"/>
        <v>3.96E-3</v>
      </c>
      <c r="S141" s="145">
        <v>0</v>
      </c>
      <c r="T141" s="146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7" t="s">
        <v>271</v>
      </c>
      <c r="AT141" s="147" t="s">
        <v>209</v>
      </c>
      <c r="AU141" s="147" t="s">
        <v>146</v>
      </c>
      <c r="AY141" s="14" t="s">
        <v>139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4" t="s">
        <v>146</v>
      </c>
      <c r="BK141" s="148">
        <f t="shared" si="9"/>
        <v>0</v>
      </c>
      <c r="BL141" s="14" t="s">
        <v>204</v>
      </c>
      <c r="BM141" s="147" t="s">
        <v>2007</v>
      </c>
    </row>
    <row r="142" spans="1:65" s="2" customFormat="1" ht="24">
      <c r="A142" s="26"/>
      <c r="B142" s="135"/>
      <c r="C142" s="149" t="s">
        <v>168</v>
      </c>
      <c r="D142" s="149" t="s">
        <v>209</v>
      </c>
      <c r="E142" s="150" t="s">
        <v>2008</v>
      </c>
      <c r="F142" s="151" t="s">
        <v>2009</v>
      </c>
      <c r="G142" s="152" t="s">
        <v>154</v>
      </c>
      <c r="H142" s="153">
        <v>10</v>
      </c>
      <c r="I142" s="154"/>
      <c r="J142" s="154">
        <f t="shared" si="0"/>
        <v>0</v>
      </c>
      <c r="K142" s="155"/>
      <c r="L142" s="156"/>
      <c r="M142" s="157" t="s">
        <v>1</v>
      </c>
      <c r="N142" s="158" t="s">
        <v>38</v>
      </c>
      <c r="O142" s="145">
        <v>0</v>
      </c>
      <c r="P142" s="145">
        <f t="shared" si="1"/>
        <v>0</v>
      </c>
      <c r="Q142" s="145">
        <v>2.3000000000000001E-4</v>
      </c>
      <c r="R142" s="145">
        <f t="shared" si="2"/>
        <v>2.3E-3</v>
      </c>
      <c r="S142" s="145">
        <v>0</v>
      </c>
      <c r="T142" s="146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7" t="s">
        <v>271</v>
      </c>
      <c r="AT142" s="147" t="s">
        <v>209</v>
      </c>
      <c r="AU142" s="147" t="s">
        <v>146</v>
      </c>
      <c r="AY142" s="14" t="s">
        <v>139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4" t="s">
        <v>146</v>
      </c>
      <c r="BK142" s="148">
        <f t="shared" si="9"/>
        <v>0</v>
      </c>
      <c r="BL142" s="14" t="s">
        <v>204</v>
      </c>
      <c r="BM142" s="147" t="s">
        <v>2010</v>
      </c>
    </row>
    <row r="143" spans="1:65" s="2" customFormat="1" ht="16.5" customHeight="1">
      <c r="A143" s="26"/>
      <c r="B143" s="135"/>
      <c r="C143" s="136" t="s">
        <v>172</v>
      </c>
      <c r="D143" s="136" t="s">
        <v>141</v>
      </c>
      <c r="E143" s="137" t="s">
        <v>2011</v>
      </c>
      <c r="F143" s="138" t="s">
        <v>2012</v>
      </c>
      <c r="G143" s="139" t="s">
        <v>2013</v>
      </c>
      <c r="H143" s="140">
        <v>1</v>
      </c>
      <c r="I143" s="141"/>
      <c r="J143" s="141">
        <f t="shared" si="0"/>
        <v>0</v>
      </c>
      <c r="K143" s="142"/>
      <c r="L143" s="27"/>
      <c r="M143" s="143" t="s">
        <v>1</v>
      </c>
      <c r="N143" s="144" t="s">
        <v>38</v>
      </c>
      <c r="O143" s="145">
        <v>0</v>
      </c>
      <c r="P143" s="145">
        <f t="shared" si="1"/>
        <v>0</v>
      </c>
      <c r="Q143" s="145">
        <v>29500</v>
      </c>
      <c r="R143" s="145">
        <f t="shared" si="2"/>
        <v>29500</v>
      </c>
      <c r="S143" s="145">
        <v>0</v>
      </c>
      <c r="T143" s="146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7" t="s">
        <v>204</v>
      </c>
      <c r="AT143" s="147" t="s">
        <v>141</v>
      </c>
      <c r="AU143" s="147" t="s">
        <v>146</v>
      </c>
      <c r="AY143" s="14" t="s">
        <v>139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4" t="s">
        <v>146</v>
      </c>
      <c r="BK143" s="148">
        <f t="shared" si="9"/>
        <v>0</v>
      </c>
      <c r="BL143" s="14" t="s">
        <v>204</v>
      </c>
      <c r="BM143" s="147" t="s">
        <v>2014</v>
      </c>
    </row>
    <row r="144" spans="1:65" s="2" customFormat="1" ht="16.5" customHeight="1">
      <c r="A144" s="26"/>
      <c r="B144" s="135"/>
      <c r="C144" s="149" t="s">
        <v>176</v>
      </c>
      <c r="D144" s="149" t="s">
        <v>209</v>
      </c>
      <c r="E144" s="150" t="s">
        <v>2015</v>
      </c>
      <c r="F144" s="151" t="s">
        <v>2016</v>
      </c>
      <c r="G144" s="152" t="s">
        <v>154</v>
      </c>
      <c r="H144" s="153">
        <v>15</v>
      </c>
      <c r="I144" s="154"/>
      <c r="J144" s="154">
        <f t="shared" si="0"/>
        <v>0</v>
      </c>
      <c r="K144" s="155"/>
      <c r="L144" s="156"/>
      <c r="M144" s="157" t="s">
        <v>1</v>
      </c>
      <c r="N144" s="158" t="s">
        <v>38</v>
      </c>
      <c r="O144" s="145">
        <v>0</v>
      </c>
      <c r="P144" s="145">
        <f t="shared" si="1"/>
        <v>0</v>
      </c>
      <c r="Q144" s="145">
        <v>1575</v>
      </c>
      <c r="R144" s="145">
        <f t="shared" si="2"/>
        <v>23625</v>
      </c>
      <c r="S144" s="145">
        <v>0</v>
      </c>
      <c r="T144" s="146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7" t="s">
        <v>271</v>
      </c>
      <c r="AT144" s="147" t="s">
        <v>209</v>
      </c>
      <c r="AU144" s="147" t="s">
        <v>146</v>
      </c>
      <c r="AY144" s="14" t="s">
        <v>139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4" t="s">
        <v>146</v>
      </c>
      <c r="BK144" s="148">
        <f t="shared" si="9"/>
        <v>0</v>
      </c>
      <c r="BL144" s="14" t="s">
        <v>204</v>
      </c>
      <c r="BM144" s="147" t="s">
        <v>2017</v>
      </c>
    </row>
    <row r="145" spans="1:65" s="2" customFormat="1" ht="24">
      <c r="A145" s="26"/>
      <c r="B145" s="135"/>
      <c r="C145" s="136" t="s">
        <v>180</v>
      </c>
      <c r="D145" s="136" t="s">
        <v>141</v>
      </c>
      <c r="E145" s="137" t="s">
        <v>2018</v>
      </c>
      <c r="F145" s="138" t="s">
        <v>2019</v>
      </c>
      <c r="G145" s="139" t="s">
        <v>261</v>
      </c>
      <c r="H145" s="140">
        <v>0.19</v>
      </c>
      <c r="I145" s="141"/>
      <c r="J145" s="141">
        <f t="shared" si="0"/>
        <v>0</v>
      </c>
      <c r="K145" s="142"/>
      <c r="L145" s="27"/>
      <c r="M145" s="143" t="s">
        <v>1</v>
      </c>
      <c r="N145" s="144" t="s">
        <v>38</v>
      </c>
      <c r="O145" s="145">
        <v>1.782</v>
      </c>
      <c r="P145" s="145">
        <f t="shared" si="1"/>
        <v>0.33857999999999999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7" t="s">
        <v>204</v>
      </c>
      <c r="AT145" s="147" t="s">
        <v>141</v>
      </c>
      <c r="AU145" s="147" t="s">
        <v>146</v>
      </c>
      <c r="AY145" s="14" t="s">
        <v>139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4" t="s">
        <v>146</v>
      </c>
      <c r="BK145" s="148">
        <f t="shared" si="9"/>
        <v>0</v>
      </c>
      <c r="BL145" s="14" t="s">
        <v>204</v>
      </c>
      <c r="BM145" s="147" t="s">
        <v>2020</v>
      </c>
    </row>
    <row r="146" spans="1:65" s="12" customFormat="1" ht="22.9" customHeight="1">
      <c r="B146" s="123"/>
      <c r="D146" s="124" t="s">
        <v>71</v>
      </c>
      <c r="E146" s="133" t="s">
        <v>2021</v>
      </c>
      <c r="F146" s="133" t="s">
        <v>2022</v>
      </c>
      <c r="I146" s="214"/>
      <c r="J146" s="134">
        <f>BK146</f>
        <v>0</v>
      </c>
      <c r="L146" s="123"/>
      <c r="M146" s="127"/>
      <c r="N146" s="128"/>
      <c r="O146" s="128"/>
      <c r="P146" s="129">
        <f>SUM(P147:P155)</f>
        <v>0.57786999999999999</v>
      </c>
      <c r="Q146" s="128"/>
      <c r="R146" s="129">
        <f>SUM(R147:R155)</f>
        <v>8.0999999999999996E-4</v>
      </c>
      <c r="S146" s="128"/>
      <c r="T146" s="130">
        <f>SUM(T147:T155)</f>
        <v>0</v>
      </c>
      <c r="AR146" s="124" t="s">
        <v>146</v>
      </c>
      <c r="AT146" s="131" t="s">
        <v>71</v>
      </c>
      <c r="AU146" s="131" t="s">
        <v>80</v>
      </c>
      <c r="AY146" s="124" t="s">
        <v>139</v>
      </c>
      <c r="BK146" s="132">
        <f>SUM(BK147:BK155)</f>
        <v>0</v>
      </c>
    </row>
    <row r="147" spans="1:65" s="2" customFormat="1" ht="24">
      <c r="A147" s="26"/>
      <c r="B147" s="135"/>
      <c r="C147" s="136" t="s">
        <v>184</v>
      </c>
      <c r="D147" s="136" t="s">
        <v>141</v>
      </c>
      <c r="E147" s="137" t="s">
        <v>2023</v>
      </c>
      <c r="F147" s="138" t="s">
        <v>2024</v>
      </c>
      <c r="G147" s="139" t="s">
        <v>2013</v>
      </c>
      <c r="H147" s="140">
        <v>1</v>
      </c>
      <c r="I147" s="141"/>
      <c r="J147" s="141">
        <f t="shared" ref="J147:J155" si="10">ROUND(I147*H147,2)</f>
        <v>0</v>
      </c>
      <c r="K147" s="142"/>
      <c r="L147" s="27"/>
      <c r="M147" s="143" t="s">
        <v>1</v>
      </c>
      <c r="N147" s="144" t="s">
        <v>38</v>
      </c>
      <c r="O147" s="145">
        <v>0.50105</v>
      </c>
      <c r="P147" s="145">
        <f t="shared" ref="P147:P155" si="11">O147*H147</f>
        <v>0.50105</v>
      </c>
      <c r="Q147" s="145">
        <v>8.0999999999999996E-4</v>
      </c>
      <c r="R147" s="145">
        <f t="shared" ref="R147:R155" si="12">Q147*H147</f>
        <v>8.0999999999999996E-4</v>
      </c>
      <c r="S147" s="145">
        <v>0</v>
      </c>
      <c r="T147" s="146">
        <f t="shared" ref="T147:T155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7" t="s">
        <v>204</v>
      </c>
      <c r="AT147" s="147" t="s">
        <v>141</v>
      </c>
      <c r="AU147" s="147" t="s">
        <v>146</v>
      </c>
      <c r="AY147" s="14" t="s">
        <v>139</v>
      </c>
      <c r="BE147" s="148">
        <f t="shared" ref="BE147:BE155" si="14">IF(N147="základná",J147,0)</f>
        <v>0</v>
      </c>
      <c r="BF147" s="148">
        <f t="shared" ref="BF147:BF155" si="15">IF(N147="znížená",J147,0)</f>
        <v>0</v>
      </c>
      <c r="BG147" s="148">
        <f t="shared" ref="BG147:BG155" si="16">IF(N147="zákl. prenesená",J147,0)</f>
        <v>0</v>
      </c>
      <c r="BH147" s="148">
        <f t="shared" ref="BH147:BH155" si="17">IF(N147="zníž. prenesená",J147,0)</f>
        <v>0</v>
      </c>
      <c r="BI147" s="148">
        <f t="shared" ref="BI147:BI155" si="18">IF(N147="nulová",J147,0)</f>
        <v>0</v>
      </c>
      <c r="BJ147" s="14" t="s">
        <v>146</v>
      </c>
      <c r="BK147" s="148">
        <f t="shared" ref="BK147:BK155" si="19">ROUND(I147*H147,2)</f>
        <v>0</v>
      </c>
      <c r="BL147" s="14" t="s">
        <v>204</v>
      </c>
      <c r="BM147" s="147" t="s">
        <v>2025</v>
      </c>
    </row>
    <row r="148" spans="1:65" s="2" customFormat="1" ht="24">
      <c r="A148" s="26"/>
      <c r="B148" s="135"/>
      <c r="C148" s="149" t="s">
        <v>188</v>
      </c>
      <c r="D148" s="149" t="s">
        <v>209</v>
      </c>
      <c r="E148" s="150" t="s">
        <v>2026</v>
      </c>
      <c r="F148" s="151" t="s">
        <v>2027</v>
      </c>
      <c r="G148" s="152" t="s">
        <v>278</v>
      </c>
      <c r="H148" s="153">
        <v>1</v>
      </c>
      <c r="I148" s="154"/>
      <c r="J148" s="154">
        <f t="shared" si="10"/>
        <v>0</v>
      </c>
      <c r="K148" s="155"/>
      <c r="L148" s="156"/>
      <c r="M148" s="157" t="s">
        <v>1</v>
      </c>
      <c r="N148" s="158" t="s">
        <v>38</v>
      </c>
      <c r="O148" s="145">
        <v>0</v>
      </c>
      <c r="P148" s="145">
        <f t="shared" si="11"/>
        <v>0</v>
      </c>
      <c r="Q148" s="145">
        <v>0</v>
      </c>
      <c r="R148" s="145">
        <f t="shared" si="12"/>
        <v>0</v>
      </c>
      <c r="S148" s="145">
        <v>0</v>
      </c>
      <c r="T148" s="146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7" t="s">
        <v>271</v>
      </c>
      <c r="AT148" s="147" t="s">
        <v>209</v>
      </c>
      <c r="AU148" s="147" t="s">
        <v>146</v>
      </c>
      <c r="AY148" s="14" t="s">
        <v>139</v>
      </c>
      <c r="BE148" s="148">
        <f t="shared" si="14"/>
        <v>0</v>
      </c>
      <c r="BF148" s="148">
        <f t="shared" si="15"/>
        <v>0</v>
      </c>
      <c r="BG148" s="148">
        <f t="shared" si="16"/>
        <v>0</v>
      </c>
      <c r="BH148" s="148">
        <f t="shared" si="17"/>
        <v>0</v>
      </c>
      <c r="BI148" s="148">
        <f t="shared" si="18"/>
        <v>0</v>
      </c>
      <c r="BJ148" s="14" t="s">
        <v>146</v>
      </c>
      <c r="BK148" s="148">
        <f t="shared" si="19"/>
        <v>0</v>
      </c>
      <c r="BL148" s="14" t="s">
        <v>204</v>
      </c>
      <c r="BM148" s="147" t="s">
        <v>2028</v>
      </c>
    </row>
    <row r="149" spans="1:65" s="2" customFormat="1" ht="16.5" customHeight="1">
      <c r="A149" s="26"/>
      <c r="B149" s="135"/>
      <c r="C149" s="136" t="s">
        <v>192</v>
      </c>
      <c r="D149" s="136" t="s">
        <v>141</v>
      </c>
      <c r="E149" s="137" t="s">
        <v>2029</v>
      </c>
      <c r="F149" s="138" t="s">
        <v>2030</v>
      </c>
      <c r="G149" s="139" t="s">
        <v>2013</v>
      </c>
      <c r="H149" s="140">
        <v>1</v>
      </c>
      <c r="I149" s="141"/>
      <c r="J149" s="141">
        <f t="shared" si="10"/>
        <v>0</v>
      </c>
      <c r="K149" s="142"/>
      <c r="L149" s="27"/>
      <c r="M149" s="143" t="s">
        <v>1</v>
      </c>
      <c r="N149" s="144" t="s">
        <v>38</v>
      </c>
      <c r="O149" s="145">
        <v>0</v>
      </c>
      <c r="P149" s="145">
        <f t="shared" si="11"/>
        <v>0</v>
      </c>
      <c r="Q149" s="145">
        <v>0</v>
      </c>
      <c r="R149" s="145">
        <f t="shared" si="12"/>
        <v>0</v>
      </c>
      <c r="S149" s="145">
        <v>0</v>
      </c>
      <c r="T149" s="146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7" t="s">
        <v>204</v>
      </c>
      <c r="AT149" s="147" t="s">
        <v>141</v>
      </c>
      <c r="AU149" s="147" t="s">
        <v>146</v>
      </c>
      <c r="AY149" s="14" t="s">
        <v>139</v>
      </c>
      <c r="BE149" s="148">
        <f t="shared" si="14"/>
        <v>0</v>
      </c>
      <c r="BF149" s="148">
        <f t="shared" si="15"/>
        <v>0</v>
      </c>
      <c r="BG149" s="148">
        <f t="shared" si="16"/>
        <v>0</v>
      </c>
      <c r="BH149" s="148">
        <f t="shared" si="17"/>
        <v>0</v>
      </c>
      <c r="BI149" s="148">
        <f t="shared" si="18"/>
        <v>0</v>
      </c>
      <c r="BJ149" s="14" t="s">
        <v>146</v>
      </c>
      <c r="BK149" s="148">
        <f t="shared" si="19"/>
        <v>0</v>
      </c>
      <c r="BL149" s="14" t="s">
        <v>204</v>
      </c>
      <c r="BM149" s="147" t="s">
        <v>2031</v>
      </c>
    </row>
    <row r="150" spans="1:65" s="2" customFormat="1" ht="16.5" customHeight="1">
      <c r="A150" s="26"/>
      <c r="B150" s="135"/>
      <c r="C150" s="149" t="s">
        <v>196</v>
      </c>
      <c r="D150" s="149" t="s">
        <v>209</v>
      </c>
      <c r="E150" s="150" t="s">
        <v>2032</v>
      </c>
      <c r="F150" s="151" t="s">
        <v>2033</v>
      </c>
      <c r="G150" s="152" t="s">
        <v>278</v>
      </c>
      <c r="H150" s="153">
        <v>1</v>
      </c>
      <c r="I150" s="154"/>
      <c r="J150" s="154">
        <f t="shared" si="10"/>
        <v>0</v>
      </c>
      <c r="K150" s="155"/>
      <c r="L150" s="156"/>
      <c r="M150" s="157" t="s">
        <v>1</v>
      </c>
      <c r="N150" s="158" t="s">
        <v>38</v>
      </c>
      <c r="O150" s="145">
        <v>0</v>
      </c>
      <c r="P150" s="145">
        <f t="shared" si="11"/>
        <v>0</v>
      </c>
      <c r="Q150" s="145">
        <v>0</v>
      </c>
      <c r="R150" s="145">
        <f t="shared" si="12"/>
        <v>0</v>
      </c>
      <c r="S150" s="145">
        <v>0</v>
      </c>
      <c r="T150" s="146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7" t="s">
        <v>271</v>
      </c>
      <c r="AT150" s="147" t="s">
        <v>209</v>
      </c>
      <c r="AU150" s="147" t="s">
        <v>146</v>
      </c>
      <c r="AY150" s="14" t="s">
        <v>139</v>
      </c>
      <c r="BE150" s="148">
        <f t="shared" si="14"/>
        <v>0</v>
      </c>
      <c r="BF150" s="148">
        <f t="shared" si="15"/>
        <v>0</v>
      </c>
      <c r="BG150" s="148">
        <f t="shared" si="16"/>
        <v>0</v>
      </c>
      <c r="BH150" s="148">
        <f t="shared" si="17"/>
        <v>0</v>
      </c>
      <c r="BI150" s="148">
        <f t="shared" si="18"/>
        <v>0</v>
      </c>
      <c r="BJ150" s="14" t="s">
        <v>146</v>
      </c>
      <c r="BK150" s="148">
        <f t="shared" si="19"/>
        <v>0</v>
      </c>
      <c r="BL150" s="14" t="s">
        <v>204</v>
      </c>
      <c r="BM150" s="147" t="s">
        <v>2034</v>
      </c>
    </row>
    <row r="151" spans="1:65" s="2" customFormat="1" ht="16.5" customHeight="1">
      <c r="A151" s="26"/>
      <c r="B151" s="135"/>
      <c r="C151" s="149" t="s">
        <v>200</v>
      </c>
      <c r="D151" s="149" t="s">
        <v>209</v>
      </c>
      <c r="E151" s="150" t="s">
        <v>2035</v>
      </c>
      <c r="F151" s="151" t="s">
        <v>2036</v>
      </c>
      <c r="G151" s="152" t="s">
        <v>278</v>
      </c>
      <c r="H151" s="153">
        <v>1</v>
      </c>
      <c r="I151" s="154"/>
      <c r="J151" s="154">
        <f t="shared" si="10"/>
        <v>0</v>
      </c>
      <c r="K151" s="155"/>
      <c r="L151" s="156"/>
      <c r="M151" s="157" t="s">
        <v>1</v>
      </c>
      <c r="N151" s="158" t="s">
        <v>38</v>
      </c>
      <c r="O151" s="145">
        <v>0</v>
      </c>
      <c r="P151" s="145">
        <f t="shared" si="11"/>
        <v>0</v>
      </c>
      <c r="Q151" s="145">
        <v>0</v>
      </c>
      <c r="R151" s="145">
        <f t="shared" si="12"/>
        <v>0</v>
      </c>
      <c r="S151" s="145">
        <v>0</v>
      </c>
      <c r="T151" s="146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7" t="s">
        <v>271</v>
      </c>
      <c r="AT151" s="147" t="s">
        <v>209</v>
      </c>
      <c r="AU151" s="147" t="s">
        <v>146</v>
      </c>
      <c r="AY151" s="14" t="s">
        <v>139</v>
      </c>
      <c r="BE151" s="148">
        <f t="shared" si="14"/>
        <v>0</v>
      </c>
      <c r="BF151" s="148">
        <f t="shared" si="15"/>
        <v>0</v>
      </c>
      <c r="BG151" s="148">
        <f t="shared" si="16"/>
        <v>0</v>
      </c>
      <c r="BH151" s="148">
        <f t="shared" si="17"/>
        <v>0</v>
      </c>
      <c r="BI151" s="148">
        <f t="shared" si="18"/>
        <v>0</v>
      </c>
      <c r="BJ151" s="14" t="s">
        <v>146</v>
      </c>
      <c r="BK151" s="148">
        <f t="shared" si="19"/>
        <v>0</v>
      </c>
      <c r="BL151" s="14" t="s">
        <v>204</v>
      </c>
      <c r="BM151" s="147" t="s">
        <v>2037</v>
      </c>
    </row>
    <row r="152" spans="1:65" s="2" customFormat="1" ht="16.5" customHeight="1">
      <c r="A152" s="26"/>
      <c r="B152" s="135"/>
      <c r="C152" s="149" t="s">
        <v>204</v>
      </c>
      <c r="D152" s="149" t="s">
        <v>209</v>
      </c>
      <c r="E152" s="150" t="s">
        <v>2038</v>
      </c>
      <c r="F152" s="151" t="s">
        <v>2039</v>
      </c>
      <c r="G152" s="152" t="s">
        <v>278</v>
      </c>
      <c r="H152" s="153">
        <v>1</v>
      </c>
      <c r="I152" s="154"/>
      <c r="J152" s="154">
        <f t="shared" si="10"/>
        <v>0</v>
      </c>
      <c r="K152" s="155"/>
      <c r="L152" s="156"/>
      <c r="M152" s="157" t="s">
        <v>1</v>
      </c>
      <c r="N152" s="158" t="s">
        <v>38</v>
      </c>
      <c r="O152" s="145">
        <v>0</v>
      </c>
      <c r="P152" s="145">
        <f t="shared" si="11"/>
        <v>0</v>
      </c>
      <c r="Q152" s="145">
        <v>0</v>
      </c>
      <c r="R152" s="145">
        <f t="shared" si="12"/>
        <v>0</v>
      </c>
      <c r="S152" s="145">
        <v>0</v>
      </c>
      <c r="T152" s="146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7" t="s">
        <v>271</v>
      </c>
      <c r="AT152" s="147" t="s">
        <v>209</v>
      </c>
      <c r="AU152" s="147" t="s">
        <v>146</v>
      </c>
      <c r="AY152" s="14" t="s">
        <v>139</v>
      </c>
      <c r="BE152" s="148">
        <f t="shared" si="14"/>
        <v>0</v>
      </c>
      <c r="BF152" s="148">
        <f t="shared" si="15"/>
        <v>0</v>
      </c>
      <c r="BG152" s="148">
        <f t="shared" si="16"/>
        <v>0</v>
      </c>
      <c r="BH152" s="148">
        <f t="shared" si="17"/>
        <v>0</v>
      </c>
      <c r="BI152" s="148">
        <f t="shared" si="18"/>
        <v>0</v>
      </c>
      <c r="BJ152" s="14" t="s">
        <v>146</v>
      </c>
      <c r="BK152" s="148">
        <f t="shared" si="19"/>
        <v>0</v>
      </c>
      <c r="BL152" s="14" t="s">
        <v>204</v>
      </c>
      <c r="BM152" s="147" t="s">
        <v>2040</v>
      </c>
    </row>
    <row r="153" spans="1:65" s="2" customFormat="1" ht="16.5" customHeight="1">
      <c r="A153" s="26"/>
      <c r="B153" s="135"/>
      <c r="C153" s="149" t="s">
        <v>208</v>
      </c>
      <c r="D153" s="149" t="s">
        <v>209</v>
      </c>
      <c r="E153" s="150" t="s">
        <v>2041</v>
      </c>
      <c r="F153" s="151" t="s">
        <v>2042</v>
      </c>
      <c r="G153" s="152" t="s">
        <v>278</v>
      </c>
      <c r="H153" s="153">
        <v>1</v>
      </c>
      <c r="I153" s="154"/>
      <c r="J153" s="154">
        <f t="shared" si="10"/>
        <v>0</v>
      </c>
      <c r="K153" s="155"/>
      <c r="L153" s="156"/>
      <c r="M153" s="157" t="s">
        <v>1</v>
      </c>
      <c r="N153" s="158" t="s">
        <v>38</v>
      </c>
      <c r="O153" s="145">
        <v>0</v>
      </c>
      <c r="P153" s="145">
        <f t="shared" si="11"/>
        <v>0</v>
      </c>
      <c r="Q153" s="145">
        <v>0</v>
      </c>
      <c r="R153" s="145">
        <f t="shared" si="12"/>
        <v>0</v>
      </c>
      <c r="S153" s="145">
        <v>0</v>
      </c>
      <c r="T153" s="146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7" t="s">
        <v>271</v>
      </c>
      <c r="AT153" s="147" t="s">
        <v>209</v>
      </c>
      <c r="AU153" s="147" t="s">
        <v>146</v>
      </c>
      <c r="AY153" s="14" t="s">
        <v>139</v>
      </c>
      <c r="BE153" s="148">
        <f t="shared" si="14"/>
        <v>0</v>
      </c>
      <c r="BF153" s="148">
        <f t="shared" si="15"/>
        <v>0</v>
      </c>
      <c r="BG153" s="148">
        <f t="shared" si="16"/>
        <v>0</v>
      </c>
      <c r="BH153" s="148">
        <f t="shared" si="17"/>
        <v>0</v>
      </c>
      <c r="BI153" s="148">
        <f t="shared" si="18"/>
        <v>0</v>
      </c>
      <c r="BJ153" s="14" t="s">
        <v>146</v>
      </c>
      <c r="BK153" s="148">
        <f t="shared" si="19"/>
        <v>0</v>
      </c>
      <c r="BL153" s="14" t="s">
        <v>204</v>
      </c>
      <c r="BM153" s="147" t="s">
        <v>2043</v>
      </c>
    </row>
    <row r="154" spans="1:65" s="2" customFormat="1" ht="16.5" customHeight="1">
      <c r="A154" s="26"/>
      <c r="B154" s="135"/>
      <c r="C154" s="149" t="s">
        <v>214</v>
      </c>
      <c r="D154" s="149" t="s">
        <v>209</v>
      </c>
      <c r="E154" s="150" t="s">
        <v>2044</v>
      </c>
      <c r="F154" s="151" t="s">
        <v>2045</v>
      </c>
      <c r="G154" s="152" t="s">
        <v>278</v>
      </c>
      <c r="H154" s="153">
        <v>1</v>
      </c>
      <c r="I154" s="154"/>
      <c r="J154" s="154">
        <f t="shared" si="10"/>
        <v>0</v>
      </c>
      <c r="K154" s="155"/>
      <c r="L154" s="156"/>
      <c r="M154" s="157" t="s">
        <v>1</v>
      </c>
      <c r="N154" s="158" t="s">
        <v>38</v>
      </c>
      <c r="O154" s="145">
        <v>0</v>
      </c>
      <c r="P154" s="145">
        <f t="shared" si="11"/>
        <v>0</v>
      </c>
      <c r="Q154" s="145">
        <v>0</v>
      </c>
      <c r="R154" s="145">
        <f t="shared" si="12"/>
        <v>0</v>
      </c>
      <c r="S154" s="145">
        <v>0</v>
      </c>
      <c r="T154" s="146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7" t="s">
        <v>271</v>
      </c>
      <c r="AT154" s="147" t="s">
        <v>209</v>
      </c>
      <c r="AU154" s="147" t="s">
        <v>146</v>
      </c>
      <c r="AY154" s="14" t="s">
        <v>139</v>
      </c>
      <c r="BE154" s="148">
        <f t="shared" si="14"/>
        <v>0</v>
      </c>
      <c r="BF154" s="148">
        <f t="shared" si="15"/>
        <v>0</v>
      </c>
      <c r="BG154" s="148">
        <f t="shared" si="16"/>
        <v>0</v>
      </c>
      <c r="BH154" s="148">
        <f t="shared" si="17"/>
        <v>0</v>
      </c>
      <c r="BI154" s="148">
        <f t="shared" si="18"/>
        <v>0</v>
      </c>
      <c r="BJ154" s="14" t="s">
        <v>146</v>
      </c>
      <c r="BK154" s="148">
        <f t="shared" si="19"/>
        <v>0</v>
      </c>
      <c r="BL154" s="14" t="s">
        <v>204</v>
      </c>
      <c r="BM154" s="147" t="s">
        <v>2046</v>
      </c>
    </row>
    <row r="155" spans="1:65" s="2" customFormat="1" ht="16.5" customHeight="1">
      <c r="A155" s="26"/>
      <c r="B155" s="135"/>
      <c r="C155" s="136" t="s">
        <v>218</v>
      </c>
      <c r="D155" s="136" t="s">
        <v>141</v>
      </c>
      <c r="E155" s="137" t="s">
        <v>2047</v>
      </c>
      <c r="F155" s="138" t="s">
        <v>2048</v>
      </c>
      <c r="G155" s="139" t="s">
        <v>261</v>
      </c>
      <c r="H155" s="140">
        <v>0.02</v>
      </c>
      <c r="I155" s="141"/>
      <c r="J155" s="141">
        <f t="shared" si="10"/>
        <v>0</v>
      </c>
      <c r="K155" s="142"/>
      <c r="L155" s="27"/>
      <c r="M155" s="143" t="s">
        <v>1</v>
      </c>
      <c r="N155" s="144" t="s">
        <v>38</v>
      </c>
      <c r="O155" s="145">
        <v>3.8410000000000002</v>
      </c>
      <c r="P155" s="145">
        <f t="shared" si="11"/>
        <v>7.6819999999999999E-2</v>
      </c>
      <c r="Q155" s="145">
        <v>0</v>
      </c>
      <c r="R155" s="145">
        <f t="shared" si="12"/>
        <v>0</v>
      </c>
      <c r="S155" s="145">
        <v>0</v>
      </c>
      <c r="T155" s="146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7" t="s">
        <v>204</v>
      </c>
      <c r="AT155" s="147" t="s">
        <v>141</v>
      </c>
      <c r="AU155" s="147" t="s">
        <v>146</v>
      </c>
      <c r="AY155" s="14" t="s">
        <v>139</v>
      </c>
      <c r="BE155" s="148">
        <f t="shared" si="14"/>
        <v>0</v>
      </c>
      <c r="BF155" s="148">
        <f t="shared" si="15"/>
        <v>0</v>
      </c>
      <c r="BG155" s="148">
        <f t="shared" si="16"/>
        <v>0</v>
      </c>
      <c r="BH155" s="148">
        <f t="shared" si="17"/>
        <v>0</v>
      </c>
      <c r="BI155" s="148">
        <f t="shared" si="18"/>
        <v>0</v>
      </c>
      <c r="BJ155" s="14" t="s">
        <v>146</v>
      </c>
      <c r="BK155" s="148">
        <f t="shared" si="19"/>
        <v>0</v>
      </c>
      <c r="BL155" s="14" t="s">
        <v>204</v>
      </c>
      <c r="BM155" s="147" t="s">
        <v>2049</v>
      </c>
    </row>
    <row r="156" spans="1:65" s="12" customFormat="1" ht="22.9" customHeight="1">
      <c r="B156" s="123"/>
      <c r="D156" s="124" t="s">
        <v>71</v>
      </c>
      <c r="E156" s="133" t="s">
        <v>2050</v>
      </c>
      <c r="F156" s="133" t="s">
        <v>2051</v>
      </c>
      <c r="I156" s="214"/>
      <c r="J156" s="134">
        <f>BK156</f>
        <v>0</v>
      </c>
      <c r="L156" s="123"/>
      <c r="M156" s="127"/>
      <c r="N156" s="128"/>
      <c r="O156" s="128"/>
      <c r="P156" s="129">
        <f>SUM(P157:P180)</f>
        <v>135.47448</v>
      </c>
      <c r="Q156" s="128"/>
      <c r="R156" s="129">
        <f>SUM(R157:R180)</f>
        <v>1.11077</v>
      </c>
      <c r="S156" s="128"/>
      <c r="T156" s="130">
        <f>SUM(T157:T180)</f>
        <v>0.06</v>
      </c>
      <c r="AR156" s="124" t="s">
        <v>146</v>
      </c>
      <c r="AT156" s="131" t="s">
        <v>71</v>
      </c>
      <c r="AU156" s="131" t="s">
        <v>80</v>
      </c>
      <c r="AY156" s="124" t="s">
        <v>139</v>
      </c>
      <c r="BK156" s="132">
        <f>SUM(BK157:BK180)</f>
        <v>0</v>
      </c>
    </row>
    <row r="157" spans="1:65" s="2" customFormat="1" ht="24">
      <c r="A157" s="26"/>
      <c r="B157" s="135"/>
      <c r="C157" s="136" t="s">
        <v>7</v>
      </c>
      <c r="D157" s="136" t="s">
        <v>141</v>
      </c>
      <c r="E157" s="137" t="s">
        <v>2052</v>
      </c>
      <c r="F157" s="138" t="s">
        <v>2053</v>
      </c>
      <c r="G157" s="139" t="s">
        <v>154</v>
      </c>
      <c r="H157" s="140">
        <v>10</v>
      </c>
      <c r="I157" s="141"/>
      <c r="J157" s="141">
        <f t="shared" ref="J157:J180" si="20">ROUND(I157*H157,2)</f>
        <v>0</v>
      </c>
      <c r="K157" s="142"/>
      <c r="L157" s="27"/>
      <c r="M157" s="143" t="s">
        <v>1</v>
      </c>
      <c r="N157" s="144" t="s">
        <v>38</v>
      </c>
      <c r="O157" s="145">
        <v>4.829E-2</v>
      </c>
      <c r="P157" s="145">
        <f t="shared" ref="P157:P180" si="21">O157*H157</f>
        <v>0.4829</v>
      </c>
      <c r="Q157" s="145">
        <v>2.0000000000000002E-5</v>
      </c>
      <c r="R157" s="145">
        <f t="shared" ref="R157:R180" si="22">Q157*H157</f>
        <v>2.0000000000000001E-4</v>
      </c>
      <c r="S157" s="145">
        <v>1E-3</v>
      </c>
      <c r="T157" s="146">
        <f t="shared" ref="T157:T180" si="23">S157*H157</f>
        <v>0.01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7" t="s">
        <v>204</v>
      </c>
      <c r="AT157" s="147" t="s">
        <v>141</v>
      </c>
      <c r="AU157" s="147" t="s">
        <v>146</v>
      </c>
      <c r="AY157" s="14" t="s">
        <v>139</v>
      </c>
      <c r="BE157" s="148">
        <f t="shared" ref="BE157:BE180" si="24">IF(N157="základná",J157,0)</f>
        <v>0</v>
      </c>
      <c r="BF157" s="148">
        <f t="shared" ref="BF157:BF180" si="25">IF(N157="znížená",J157,0)</f>
        <v>0</v>
      </c>
      <c r="BG157" s="148">
        <f t="shared" ref="BG157:BG180" si="26">IF(N157="zákl. prenesená",J157,0)</f>
        <v>0</v>
      </c>
      <c r="BH157" s="148">
        <f t="shared" ref="BH157:BH180" si="27">IF(N157="zníž. prenesená",J157,0)</f>
        <v>0</v>
      </c>
      <c r="BI157" s="148">
        <f t="shared" ref="BI157:BI180" si="28">IF(N157="nulová",J157,0)</f>
        <v>0</v>
      </c>
      <c r="BJ157" s="14" t="s">
        <v>146</v>
      </c>
      <c r="BK157" s="148">
        <f t="shared" ref="BK157:BK180" si="29">ROUND(I157*H157,2)</f>
        <v>0</v>
      </c>
      <c r="BL157" s="14" t="s">
        <v>204</v>
      </c>
      <c r="BM157" s="147" t="s">
        <v>2054</v>
      </c>
    </row>
    <row r="158" spans="1:65" s="2" customFormat="1" ht="24">
      <c r="A158" s="26"/>
      <c r="B158" s="135"/>
      <c r="C158" s="136" t="s">
        <v>226</v>
      </c>
      <c r="D158" s="136" t="s">
        <v>141</v>
      </c>
      <c r="E158" s="137" t="s">
        <v>2055</v>
      </c>
      <c r="F158" s="138" t="s">
        <v>2056</v>
      </c>
      <c r="G158" s="139" t="s">
        <v>154</v>
      </c>
      <c r="H158" s="140">
        <v>10</v>
      </c>
      <c r="I158" s="141"/>
      <c r="J158" s="141">
        <f t="shared" si="20"/>
        <v>0</v>
      </c>
      <c r="K158" s="142"/>
      <c r="L158" s="27"/>
      <c r="M158" s="143" t="s">
        <v>1</v>
      </c>
      <c r="N158" s="144" t="s">
        <v>38</v>
      </c>
      <c r="O158" s="145">
        <v>9.7589999999999996E-2</v>
      </c>
      <c r="P158" s="145">
        <f t="shared" si="21"/>
        <v>0.97589999999999999</v>
      </c>
      <c r="Q158" s="145">
        <v>5.0000000000000002E-5</v>
      </c>
      <c r="R158" s="145">
        <f t="shared" si="22"/>
        <v>5.0000000000000001E-4</v>
      </c>
      <c r="S158" s="145">
        <v>5.0000000000000001E-3</v>
      </c>
      <c r="T158" s="146">
        <f t="shared" si="23"/>
        <v>0.05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7" t="s">
        <v>204</v>
      </c>
      <c r="AT158" s="147" t="s">
        <v>141</v>
      </c>
      <c r="AU158" s="147" t="s">
        <v>146</v>
      </c>
      <c r="AY158" s="14" t="s">
        <v>139</v>
      </c>
      <c r="BE158" s="148">
        <f t="shared" si="24"/>
        <v>0</v>
      </c>
      <c r="BF158" s="148">
        <f t="shared" si="25"/>
        <v>0</v>
      </c>
      <c r="BG158" s="148">
        <f t="shared" si="26"/>
        <v>0</v>
      </c>
      <c r="BH158" s="148">
        <f t="shared" si="27"/>
        <v>0</v>
      </c>
      <c r="BI158" s="148">
        <f t="shared" si="28"/>
        <v>0</v>
      </c>
      <c r="BJ158" s="14" t="s">
        <v>146</v>
      </c>
      <c r="BK158" s="148">
        <f t="shared" si="29"/>
        <v>0</v>
      </c>
      <c r="BL158" s="14" t="s">
        <v>204</v>
      </c>
      <c r="BM158" s="147" t="s">
        <v>2057</v>
      </c>
    </row>
    <row r="159" spans="1:65" s="2" customFormat="1" ht="24">
      <c r="A159" s="26"/>
      <c r="B159" s="135"/>
      <c r="C159" s="136" t="s">
        <v>230</v>
      </c>
      <c r="D159" s="136" t="s">
        <v>141</v>
      </c>
      <c r="E159" s="137" t="s">
        <v>2058</v>
      </c>
      <c r="F159" s="138" t="s">
        <v>2059</v>
      </c>
      <c r="G159" s="139" t="s">
        <v>154</v>
      </c>
      <c r="H159" s="140">
        <v>170</v>
      </c>
      <c r="I159" s="141"/>
      <c r="J159" s="141">
        <f t="shared" si="20"/>
        <v>0</v>
      </c>
      <c r="K159" s="142"/>
      <c r="L159" s="27"/>
      <c r="M159" s="143" t="s">
        <v>1</v>
      </c>
      <c r="N159" s="144" t="s">
        <v>38</v>
      </c>
      <c r="O159" s="145">
        <v>0.33489000000000002</v>
      </c>
      <c r="P159" s="145">
        <f t="shared" si="21"/>
        <v>56.9313</v>
      </c>
      <c r="Q159" s="145">
        <v>1.5200000000000001E-3</v>
      </c>
      <c r="R159" s="145">
        <f t="shared" si="22"/>
        <v>0.25840000000000002</v>
      </c>
      <c r="S159" s="145">
        <v>0</v>
      </c>
      <c r="T159" s="146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7" t="s">
        <v>204</v>
      </c>
      <c r="AT159" s="147" t="s">
        <v>141</v>
      </c>
      <c r="AU159" s="147" t="s">
        <v>146</v>
      </c>
      <c r="AY159" s="14" t="s">
        <v>139</v>
      </c>
      <c r="BE159" s="148">
        <f t="shared" si="24"/>
        <v>0</v>
      </c>
      <c r="BF159" s="148">
        <f t="shared" si="25"/>
        <v>0</v>
      </c>
      <c r="BG159" s="148">
        <f t="shared" si="26"/>
        <v>0</v>
      </c>
      <c r="BH159" s="148">
        <f t="shared" si="27"/>
        <v>0</v>
      </c>
      <c r="BI159" s="148">
        <f t="shared" si="28"/>
        <v>0</v>
      </c>
      <c r="BJ159" s="14" t="s">
        <v>146</v>
      </c>
      <c r="BK159" s="148">
        <f t="shared" si="29"/>
        <v>0</v>
      </c>
      <c r="BL159" s="14" t="s">
        <v>204</v>
      </c>
      <c r="BM159" s="147" t="s">
        <v>2060</v>
      </c>
    </row>
    <row r="160" spans="1:65" s="2" customFormat="1" ht="24">
      <c r="A160" s="26"/>
      <c r="B160" s="135"/>
      <c r="C160" s="136" t="s">
        <v>234</v>
      </c>
      <c r="D160" s="136" t="s">
        <v>141</v>
      </c>
      <c r="E160" s="137" t="s">
        <v>2061</v>
      </c>
      <c r="F160" s="138" t="s">
        <v>2062</v>
      </c>
      <c r="G160" s="139" t="s">
        <v>154</v>
      </c>
      <c r="H160" s="140">
        <v>25</v>
      </c>
      <c r="I160" s="141"/>
      <c r="J160" s="141">
        <f t="shared" si="20"/>
        <v>0</v>
      </c>
      <c r="K160" s="142"/>
      <c r="L160" s="27"/>
      <c r="M160" s="143" t="s">
        <v>1</v>
      </c>
      <c r="N160" s="144" t="s">
        <v>38</v>
      </c>
      <c r="O160" s="145">
        <v>0.33712999999999999</v>
      </c>
      <c r="P160" s="145">
        <f t="shared" si="21"/>
        <v>8.4282500000000002</v>
      </c>
      <c r="Q160" s="145">
        <v>1.9400000000000001E-3</v>
      </c>
      <c r="R160" s="145">
        <f t="shared" si="22"/>
        <v>4.8500000000000001E-2</v>
      </c>
      <c r="S160" s="145">
        <v>0</v>
      </c>
      <c r="T160" s="146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7" t="s">
        <v>204</v>
      </c>
      <c r="AT160" s="147" t="s">
        <v>141</v>
      </c>
      <c r="AU160" s="147" t="s">
        <v>146</v>
      </c>
      <c r="AY160" s="14" t="s">
        <v>139</v>
      </c>
      <c r="BE160" s="148">
        <f t="shared" si="24"/>
        <v>0</v>
      </c>
      <c r="BF160" s="148">
        <f t="shared" si="25"/>
        <v>0</v>
      </c>
      <c r="BG160" s="148">
        <f t="shared" si="26"/>
        <v>0</v>
      </c>
      <c r="BH160" s="148">
        <f t="shared" si="27"/>
        <v>0</v>
      </c>
      <c r="BI160" s="148">
        <f t="shared" si="28"/>
        <v>0</v>
      </c>
      <c r="BJ160" s="14" t="s">
        <v>146</v>
      </c>
      <c r="BK160" s="148">
        <f t="shared" si="29"/>
        <v>0</v>
      </c>
      <c r="BL160" s="14" t="s">
        <v>204</v>
      </c>
      <c r="BM160" s="147" t="s">
        <v>2063</v>
      </c>
    </row>
    <row r="161" spans="1:65" s="2" customFormat="1" ht="24">
      <c r="A161" s="26"/>
      <c r="B161" s="135"/>
      <c r="C161" s="136" t="s">
        <v>238</v>
      </c>
      <c r="D161" s="136" t="s">
        <v>141</v>
      </c>
      <c r="E161" s="137" t="s">
        <v>2064</v>
      </c>
      <c r="F161" s="138" t="s">
        <v>2065</v>
      </c>
      <c r="G161" s="139" t="s">
        <v>154</v>
      </c>
      <c r="H161" s="140">
        <v>85</v>
      </c>
      <c r="I161" s="141"/>
      <c r="J161" s="141">
        <f t="shared" si="20"/>
        <v>0</v>
      </c>
      <c r="K161" s="142"/>
      <c r="L161" s="27"/>
      <c r="M161" s="143" t="s">
        <v>1</v>
      </c>
      <c r="N161" s="144" t="s">
        <v>38</v>
      </c>
      <c r="O161" s="145">
        <v>0.45778999999999997</v>
      </c>
      <c r="P161" s="145">
        <f t="shared" si="21"/>
        <v>38.912149999999997</v>
      </c>
      <c r="Q161" s="145">
        <v>7.2700000000000004E-3</v>
      </c>
      <c r="R161" s="145">
        <f t="shared" si="22"/>
        <v>0.61795</v>
      </c>
      <c r="S161" s="145">
        <v>0</v>
      </c>
      <c r="T161" s="146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7" t="s">
        <v>204</v>
      </c>
      <c r="AT161" s="147" t="s">
        <v>141</v>
      </c>
      <c r="AU161" s="147" t="s">
        <v>146</v>
      </c>
      <c r="AY161" s="14" t="s">
        <v>139</v>
      </c>
      <c r="BE161" s="148">
        <f t="shared" si="24"/>
        <v>0</v>
      </c>
      <c r="BF161" s="148">
        <f t="shared" si="25"/>
        <v>0</v>
      </c>
      <c r="BG161" s="148">
        <f t="shared" si="26"/>
        <v>0</v>
      </c>
      <c r="BH161" s="148">
        <f t="shared" si="27"/>
        <v>0</v>
      </c>
      <c r="BI161" s="148">
        <f t="shared" si="28"/>
        <v>0</v>
      </c>
      <c r="BJ161" s="14" t="s">
        <v>146</v>
      </c>
      <c r="BK161" s="148">
        <f t="shared" si="29"/>
        <v>0</v>
      </c>
      <c r="BL161" s="14" t="s">
        <v>204</v>
      </c>
      <c r="BM161" s="147" t="s">
        <v>2066</v>
      </c>
    </row>
    <row r="162" spans="1:65" s="2" customFormat="1" ht="24">
      <c r="A162" s="26"/>
      <c r="B162" s="135"/>
      <c r="C162" s="136" t="s">
        <v>242</v>
      </c>
      <c r="D162" s="136" t="s">
        <v>141</v>
      </c>
      <c r="E162" s="137" t="s">
        <v>2067</v>
      </c>
      <c r="F162" s="138" t="s">
        <v>2068</v>
      </c>
      <c r="G162" s="139" t="s">
        <v>154</v>
      </c>
      <c r="H162" s="140">
        <v>15</v>
      </c>
      <c r="I162" s="141"/>
      <c r="J162" s="141">
        <f t="shared" si="20"/>
        <v>0</v>
      </c>
      <c r="K162" s="142"/>
      <c r="L162" s="27"/>
      <c r="M162" s="143" t="s">
        <v>1</v>
      </c>
      <c r="N162" s="144" t="s">
        <v>38</v>
      </c>
      <c r="O162" s="145">
        <v>0.52015999999999996</v>
      </c>
      <c r="P162" s="145">
        <f t="shared" si="21"/>
        <v>7.8023999999999996</v>
      </c>
      <c r="Q162" s="145">
        <v>8.1700000000000002E-3</v>
      </c>
      <c r="R162" s="145">
        <f t="shared" si="22"/>
        <v>0.12255000000000001</v>
      </c>
      <c r="S162" s="145">
        <v>0</v>
      </c>
      <c r="T162" s="146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7" t="s">
        <v>204</v>
      </c>
      <c r="AT162" s="147" t="s">
        <v>141</v>
      </c>
      <c r="AU162" s="147" t="s">
        <v>146</v>
      </c>
      <c r="AY162" s="14" t="s">
        <v>139</v>
      </c>
      <c r="BE162" s="148">
        <f t="shared" si="24"/>
        <v>0</v>
      </c>
      <c r="BF162" s="148">
        <f t="shared" si="25"/>
        <v>0</v>
      </c>
      <c r="BG162" s="148">
        <f t="shared" si="26"/>
        <v>0</v>
      </c>
      <c r="BH162" s="148">
        <f t="shared" si="27"/>
        <v>0</v>
      </c>
      <c r="BI162" s="148">
        <f t="shared" si="28"/>
        <v>0</v>
      </c>
      <c r="BJ162" s="14" t="s">
        <v>146</v>
      </c>
      <c r="BK162" s="148">
        <f t="shared" si="29"/>
        <v>0</v>
      </c>
      <c r="BL162" s="14" t="s">
        <v>204</v>
      </c>
      <c r="BM162" s="147" t="s">
        <v>2069</v>
      </c>
    </row>
    <row r="163" spans="1:65" s="2" customFormat="1" ht="24">
      <c r="A163" s="26"/>
      <c r="B163" s="135"/>
      <c r="C163" s="136" t="s">
        <v>246</v>
      </c>
      <c r="D163" s="136" t="s">
        <v>141</v>
      </c>
      <c r="E163" s="137" t="s">
        <v>2070</v>
      </c>
      <c r="F163" s="138" t="s">
        <v>2071</v>
      </c>
      <c r="G163" s="139" t="s">
        <v>278</v>
      </c>
      <c r="H163" s="140">
        <v>4</v>
      </c>
      <c r="I163" s="141"/>
      <c r="J163" s="141">
        <f t="shared" si="20"/>
        <v>0</v>
      </c>
      <c r="K163" s="142"/>
      <c r="L163" s="27"/>
      <c r="M163" s="143" t="s">
        <v>1</v>
      </c>
      <c r="N163" s="144" t="s">
        <v>38</v>
      </c>
      <c r="O163" s="145">
        <v>0</v>
      </c>
      <c r="P163" s="145">
        <f t="shared" si="21"/>
        <v>0</v>
      </c>
      <c r="Q163" s="145">
        <v>0</v>
      </c>
      <c r="R163" s="145">
        <f t="shared" si="22"/>
        <v>0</v>
      </c>
      <c r="S163" s="145">
        <v>0</v>
      </c>
      <c r="T163" s="146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7" t="s">
        <v>204</v>
      </c>
      <c r="AT163" s="147" t="s">
        <v>141</v>
      </c>
      <c r="AU163" s="147" t="s">
        <v>146</v>
      </c>
      <c r="AY163" s="14" t="s">
        <v>139</v>
      </c>
      <c r="BE163" s="148">
        <f t="shared" si="24"/>
        <v>0</v>
      </c>
      <c r="BF163" s="148">
        <f t="shared" si="25"/>
        <v>0</v>
      </c>
      <c r="BG163" s="148">
        <f t="shared" si="26"/>
        <v>0</v>
      </c>
      <c r="BH163" s="148">
        <f t="shared" si="27"/>
        <v>0</v>
      </c>
      <c r="BI163" s="148">
        <f t="shared" si="28"/>
        <v>0</v>
      </c>
      <c r="BJ163" s="14" t="s">
        <v>146</v>
      </c>
      <c r="BK163" s="148">
        <f t="shared" si="29"/>
        <v>0</v>
      </c>
      <c r="BL163" s="14" t="s">
        <v>204</v>
      </c>
      <c r="BM163" s="147" t="s">
        <v>2072</v>
      </c>
    </row>
    <row r="164" spans="1:65" s="2" customFormat="1" ht="24">
      <c r="A164" s="26"/>
      <c r="B164" s="135"/>
      <c r="C164" s="136" t="s">
        <v>250</v>
      </c>
      <c r="D164" s="136" t="s">
        <v>141</v>
      </c>
      <c r="E164" s="137" t="s">
        <v>2073</v>
      </c>
      <c r="F164" s="138" t="s">
        <v>2074</v>
      </c>
      <c r="G164" s="139" t="s">
        <v>154</v>
      </c>
      <c r="H164" s="140">
        <v>140</v>
      </c>
      <c r="I164" s="141"/>
      <c r="J164" s="141">
        <f t="shared" si="20"/>
        <v>0</v>
      </c>
      <c r="K164" s="142"/>
      <c r="L164" s="27"/>
      <c r="M164" s="143" t="s">
        <v>1</v>
      </c>
      <c r="N164" s="144" t="s">
        <v>38</v>
      </c>
      <c r="O164" s="145">
        <v>0</v>
      </c>
      <c r="P164" s="145">
        <f t="shared" si="21"/>
        <v>0</v>
      </c>
      <c r="Q164" s="145">
        <v>0</v>
      </c>
      <c r="R164" s="145">
        <f t="shared" si="22"/>
        <v>0</v>
      </c>
      <c r="S164" s="145">
        <v>0</v>
      </c>
      <c r="T164" s="146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7" t="s">
        <v>204</v>
      </c>
      <c r="AT164" s="147" t="s">
        <v>141</v>
      </c>
      <c r="AU164" s="147" t="s">
        <v>146</v>
      </c>
      <c r="AY164" s="14" t="s">
        <v>139</v>
      </c>
      <c r="BE164" s="148">
        <f t="shared" si="24"/>
        <v>0</v>
      </c>
      <c r="BF164" s="148">
        <f t="shared" si="25"/>
        <v>0</v>
      </c>
      <c r="BG164" s="148">
        <f t="shared" si="26"/>
        <v>0</v>
      </c>
      <c r="BH164" s="148">
        <f t="shared" si="27"/>
        <v>0</v>
      </c>
      <c r="BI164" s="148">
        <f t="shared" si="28"/>
        <v>0</v>
      </c>
      <c r="BJ164" s="14" t="s">
        <v>146</v>
      </c>
      <c r="BK164" s="148">
        <f t="shared" si="29"/>
        <v>0</v>
      </c>
      <c r="BL164" s="14" t="s">
        <v>204</v>
      </c>
      <c r="BM164" s="147" t="s">
        <v>2075</v>
      </c>
    </row>
    <row r="165" spans="1:65" s="2" customFormat="1" ht="24">
      <c r="A165" s="26"/>
      <c r="B165" s="135"/>
      <c r="C165" s="149" t="s">
        <v>254</v>
      </c>
      <c r="D165" s="149" t="s">
        <v>209</v>
      </c>
      <c r="E165" s="150" t="s">
        <v>2076</v>
      </c>
      <c r="F165" s="151" t="s">
        <v>2077</v>
      </c>
      <c r="G165" s="152" t="s">
        <v>154</v>
      </c>
      <c r="H165" s="153">
        <v>35</v>
      </c>
      <c r="I165" s="154"/>
      <c r="J165" s="154">
        <f t="shared" si="20"/>
        <v>0</v>
      </c>
      <c r="K165" s="155"/>
      <c r="L165" s="156"/>
      <c r="M165" s="157" t="s">
        <v>1</v>
      </c>
      <c r="N165" s="158" t="s">
        <v>38</v>
      </c>
      <c r="O165" s="145">
        <v>0</v>
      </c>
      <c r="P165" s="145">
        <f t="shared" si="21"/>
        <v>0</v>
      </c>
      <c r="Q165" s="145">
        <v>2.0000000000000001E-4</v>
      </c>
      <c r="R165" s="145">
        <f t="shared" si="22"/>
        <v>7.0000000000000001E-3</v>
      </c>
      <c r="S165" s="145">
        <v>0</v>
      </c>
      <c r="T165" s="146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7" t="s">
        <v>271</v>
      </c>
      <c r="AT165" s="147" t="s">
        <v>209</v>
      </c>
      <c r="AU165" s="147" t="s">
        <v>146</v>
      </c>
      <c r="AY165" s="14" t="s">
        <v>139</v>
      </c>
      <c r="BE165" s="148">
        <f t="shared" si="24"/>
        <v>0</v>
      </c>
      <c r="BF165" s="148">
        <f t="shared" si="25"/>
        <v>0</v>
      </c>
      <c r="BG165" s="148">
        <f t="shared" si="26"/>
        <v>0</v>
      </c>
      <c r="BH165" s="148">
        <f t="shared" si="27"/>
        <v>0</v>
      </c>
      <c r="BI165" s="148">
        <f t="shared" si="28"/>
        <v>0</v>
      </c>
      <c r="BJ165" s="14" t="s">
        <v>146</v>
      </c>
      <c r="BK165" s="148">
        <f t="shared" si="29"/>
        <v>0</v>
      </c>
      <c r="BL165" s="14" t="s">
        <v>204</v>
      </c>
      <c r="BM165" s="147" t="s">
        <v>2078</v>
      </c>
    </row>
    <row r="166" spans="1:65" s="2" customFormat="1" ht="24">
      <c r="A166" s="26"/>
      <c r="B166" s="135"/>
      <c r="C166" s="149" t="s">
        <v>258</v>
      </c>
      <c r="D166" s="149" t="s">
        <v>209</v>
      </c>
      <c r="E166" s="150" t="s">
        <v>1750</v>
      </c>
      <c r="F166" s="151" t="s">
        <v>2079</v>
      </c>
      <c r="G166" s="152" t="s">
        <v>154</v>
      </c>
      <c r="H166" s="153">
        <v>105</v>
      </c>
      <c r="I166" s="154"/>
      <c r="J166" s="154">
        <f t="shared" si="20"/>
        <v>0</v>
      </c>
      <c r="K166" s="155"/>
      <c r="L166" s="156"/>
      <c r="M166" s="157" t="s">
        <v>1</v>
      </c>
      <c r="N166" s="158" t="s">
        <v>38</v>
      </c>
      <c r="O166" s="145">
        <v>0</v>
      </c>
      <c r="P166" s="145">
        <f t="shared" si="21"/>
        <v>0</v>
      </c>
      <c r="Q166" s="145">
        <v>2.5000000000000001E-4</v>
      </c>
      <c r="R166" s="145">
        <f t="shared" si="22"/>
        <v>2.6249999999999999E-2</v>
      </c>
      <c r="S166" s="145">
        <v>0</v>
      </c>
      <c r="T166" s="146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7" t="s">
        <v>271</v>
      </c>
      <c r="AT166" s="147" t="s">
        <v>209</v>
      </c>
      <c r="AU166" s="147" t="s">
        <v>146</v>
      </c>
      <c r="AY166" s="14" t="s">
        <v>139</v>
      </c>
      <c r="BE166" s="148">
        <f t="shared" si="24"/>
        <v>0</v>
      </c>
      <c r="BF166" s="148">
        <f t="shared" si="25"/>
        <v>0</v>
      </c>
      <c r="BG166" s="148">
        <f t="shared" si="26"/>
        <v>0</v>
      </c>
      <c r="BH166" s="148">
        <f t="shared" si="27"/>
        <v>0</v>
      </c>
      <c r="BI166" s="148">
        <f t="shared" si="28"/>
        <v>0</v>
      </c>
      <c r="BJ166" s="14" t="s">
        <v>146</v>
      </c>
      <c r="BK166" s="148">
        <f t="shared" si="29"/>
        <v>0</v>
      </c>
      <c r="BL166" s="14" t="s">
        <v>204</v>
      </c>
      <c r="BM166" s="147" t="s">
        <v>2080</v>
      </c>
    </row>
    <row r="167" spans="1:65" s="2" customFormat="1" ht="16.5" customHeight="1">
      <c r="A167" s="26"/>
      <c r="B167" s="135"/>
      <c r="C167" s="149" t="s">
        <v>263</v>
      </c>
      <c r="D167" s="149" t="s">
        <v>209</v>
      </c>
      <c r="E167" s="150" t="s">
        <v>2081</v>
      </c>
      <c r="F167" s="151" t="s">
        <v>2082</v>
      </c>
      <c r="G167" s="152" t="s">
        <v>278</v>
      </c>
      <c r="H167" s="153">
        <v>34</v>
      </c>
      <c r="I167" s="154"/>
      <c r="J167" s="154">
        <f t="shared" si="20"/>
        <v>0</v>
      </c>
      <c r="K167" s="155"/>
      <c r="L167" s="156"/>
      <c r="M167" s="157" t="s">
        <v>1</v>
      </c>
      <c r="N167" s="158" t="s">
        <v>38</v>
      </c>
      <c r="O167" s="145">
        <v>0</v>
      </c>
      <c r="P167" s="145">
        <f t="shared" si="21"/>
        <v>0</v>
      </c>
      <c r="Q167" s="145">
        <v>0</v>
      </c>
      <c r="R167" s="145">
        <f t="shared" si="22"/>
        <v>0</v>
      </c>
      <c r="S167" s="145">
        <v>0</v>
      </c>
      <c r="T167" s="146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7" t="s">
        <v>271</v>
      </c>
      <c r="AT167" s="147" t="s">
        <v>209</v>
      </c>
      <c r="AU167" s="147" t="s">
        <v>146</v>
      </c>
      <c r="AY167" s="14" t="s">
        <v>139</v>
      </c>
      <c r="BE167" s="148">
        <f t="shared" si="24"/>
        <v>0</v>
      </c>
      <c r="BF167" s="148">
        <f t="shared" si="25"/>
        <v>0</v>
      </c>
      <c r="BG167" s="148">
        <f t="shared" si="26"/>
        <v>0</v>
      </c>
      <c r="BH167" s="148">
        <f t="shared" si="27"/>
        <v>0</v>
      </c>
      <c r="BI167" s="148">
        <f t="shared" si="28"/>
        <v>0</v>
      </c>
      <c r="BJ167" s="14" t="s">
        <v>146</v>
      </c>
      <c r="BK167" s="148">
        <f t="shared" si="29"/>
        <v>0</v>
      </c>
      <c r="BL167" s="14" t="s">
        <v>204</v>
      </c>
      <c r="BM167" s="147" t="s">
        <v>2083</v>
      </c>
    </row>
    <row r="168" spans="1:65" s="2" customFormat="1" ht="16.5" customHeight="1">
      <c r="A168" s="26"/>
      <c r="B168" s="135"/>
      <c r="C168" s="149" t="s">
        <v>267</v>
      </c>
      <c r="D168" s="149" t="s">
        <v>209</v>
      </c>
      <c r="E168" s="150" t="s">
        <v>2084</v>
      </c>
      <c r="F168" s="151" t="s">
        <v>2085</v>
      </c>
      <c r="G168" s="152" t="s">
        <v>278</v>
      </c>
      <c r="H168" s="153">
        <v>34</v>
      </c>
      <c r="I168" s="154"/>
      <c r="J168" s="154">
        <f t="shared" si="20"/>
        <v>0</v>
      </c>
      <c r="K168" s="155"/>
      <c r="L168" s="156"/>
      <c r="M168" s="157" t="s">
        <v>1</v>
      </c>
      <c r="N168" s="158" t="s">
        <v>38</v>
      </c>
      <c r="O168" s="145">
        <v>0</v>
      </c>
      <c r="P168" s="145">
        <f t="shared" si="21"/>
        <v>0</v>
      </c>
      <c r="Q168" s="145">
        <v>0</v>
      </c>
      <c r="R168" s="145">
        <f t="shared" si="22"/>
        <v>0</v>
      </c>
      <c r="S168" s="145">
        <v>0</v>
      </c>
      <c r="T168" s="146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7" t="s">
        <v>271</v>
      </c>
      <c r="AT168" s="147" t="s">
        <v>209</v>
      </c>
      <c r="AU168" s="147" t="s">
        <v>146</v>
      </c>
      <c r="AY168" s="14" t="s">
        <v>139</v>
      </c>
      <c r="BE168" s="148">
        <f t="shared" si="24"/>
        <v>0</v>
      </c>
      <c r="BF168" s="148">
        <f t="shared" si="25"/>
        <v>0</v>
      </c>
      <c r="BG168" s="148">
        <f t="shared" si="26"/>
        <v>0</v>
      </c>
      <c r="BH168" s="148">
        <f t="shared" si="27"/>
        <v>0</v>
      </c>
      <c r="BI168" s="148">
        <f t="shared" si="28"/>
        <v>0</v>
      </c>
      <c r="BJ168" s="14" t="s">
        <v>146</v>
      </c>
      <c r="BK168" s="148">
        <f t="shared" si="29"/>
        <v>0</v>
      </c>
      <c r="BL168" s="14" t="s">
        <v>204</v>
      </c>
      <c r="BM168" s="147" t="s">
        <v>2086</v>
      </c>
    </row>
    <row r="169" spans="1:65" s="2" customFormat="1" ht="21.75" customHeight="1">
      <c r="A169" s="26"/>
      <c r="B169" s="135"/>
      <c r="C169" s="149" t="s">
        <v>271</v>
      </c>
      <c r="D169" s="149" t="s">
        <v>209</v>
      </c>
      <c r="E169" s="150" t="s">
        <v>2087</v>
      </c>
      <c r="F169" s="151" t="s">
        <v>2088</v>
      </c>
      <c r="G169" s="152" t="s">
        <v>278</v>
      </c>
      <c r="H169" s="153">
        <v>8</v>
      </c>
      <c r="I169" s="154"/>
      <c r="J169" s="154">
        <f t="shared" si="20"/>
        <v>0</v>
      </c>
      <c r="K169" s="155"/>
      <c r="L169" s="156"/>
      <c r="M169" s="157" t="s">
        <v>1</v>
      </c>
      <c r="N169" s="158" t="s">
        <v>38</v>
      </c>
      <c r="O169" s="145">
        <v>0</v>
      </c>
      <c r="P169" s="145">
        <f t="shared" si="21"/>
        <v>0</v>
      </c>
      <c r="Q169" s="145">
        <v>1.8000000000000001E-4</v>
      </c>
      <c r="R169" s="145">
        <f t="shared" si="22"/>
        <v>1.4400000000000001E-3</v>
      </c>
      <c r="S169" s="145">
        <v>0</v>
      </c>
      <c r="T169" s="146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7" t="s">
        <v>271</v>
      </c>
      <c r="AT169" s="147" t="s">
        <v>209</v>
      </c>
      <c r="AU169" s="147" t="s">
        <v>146</v>
      </c>
      <c r="AY169" s="14" t="s">
        <v>139</v>
      </c>
      <c r="BE169" s="148">
        <f t="shared" si="24"/>
        <v>0</v>
      </c>
      <c r="BF169" s="148">
        <f t="shared" si="25"/>
        <v>0</v>
      </c>
      <c r="BG169" s="148">
        <f t="shared" si="26"/>
        <v>0</v>
      </c>
      <c r="BH169" s="148">
        <f t="shared" si="27"/>
        <v>0</v>
      </c>
      <c r="BI169" s="148">
        <f t="shared" si="28"/>
        <v>0</v>
      </c>
      <c r="BJ169" s="14" t="s">
        <v>146</v>
      </c>
      <c r="BK169" s="148">
        <f t="shared" si="29"/>
        <v>0</v>
      </c>
      <c r="BL169" s="14" t="s">
        <v>204</v>
      </c>
      <c r="BM169" s="147" t="s">
        <v>2089</v>
      </c>
    </row>
    <row r="170" spans="1:65" s="2" customFormat="1" ht="16.5" customHeight="1">
      <c r="A170" s="26"/>
      <c r="B170" s="135"/>
      <c r="C170" s="149" t="s">
        <v>275</v>
      </c>
      <c r="D170" s="149" t="s">
        <v>209</v>
      </c>
      <c r="E170" s="150" t="s">
        <v>2090</v>
      </c>
      <c r="F170" s="151" t="s">
        <v>2091</v>
      </c>
      <c r="G170" s="152" t="s">
        <v>278</v>
      </c>
      <c r="H170" s="153">
        <v>34</v>
      </c>
      <c r="I170" s="154"/>
      <c r="J170" s="154">
        <f t="shared" si="20"/>
        <v>0</v>
      </c>
      <c r="K170" s="155"/>
      <c r="L170" s="156"/>
      <c r="M170" s="157" t="s">
        <v>1</v>
      </c>
      <c r="N170" s="158" t="s">
        <v>38</v>
      </c>
      <c r="O170" s="145">
        <v>0</v>
      </c>
      <c r="P170" s="145">
        <f t="shared" si="21"/>
        <v>0</v>
      </c>
      <c r="Q170" s="145">
        <v>0</v>
      </c>
      <c r="R170" s="145">
        <f t="shared" si="22"/>
        <v>0</v>
      </c>
      <c r="S170" s="145">
        <v>0</v>
      </c>
      <c r="T170" s="146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7" t="s">
        <v>271</v>
      </c>
      <c r="AT170" s="147" t="s">
        <v>209</v>
      </c>
      <c r="AU170" s="147" t="s">
        <v>146</v>
      </c>
      <c r="AY170" s="14" t="s">
        <v>139</v>
      </c>
      <c r="BE170" s="148">
        <f t="shared" si="24"/>
        <v>0</v>
      </c>
      <c r="BF170" s="148">
        <f t="shared" si="25"/>
        <v>0</v>
      </c>
      <c r="BG170" s="148">
        <f t="shared" si="26"/>
        <v>0</v>
      </c>
      <c r="BH170" s="148">
        <f t="shared" si="27"/>
        <v>0</v>
      </c>
      <c r="BI170" s="148">
        <f t="shared" si="28"/>
        <v>0</v>
      </c>
      <c r="BJ170" s="14" t="s">
        <v>146</v>
      </c>
      <c r="BK170" s="148">
        <f t="shared" si="29"/>
        <v>0</v>
      </c>
      <c r="BL170" s="14" t="s">
        <v>204</v>
      </c>
      <c r="BM170" s="147" t="s">
        <v>2092</v>
      </c>
    </row>
    <row r="171" spans="1:65" s="2" customFormat="1" ht="16.5" customHeight="1">
      <c r="A171" s="26"/>
      <c r="B171" s="135"/>
      <c r="C171" s="149" t="s">
        <v>280</v>
      </c>
      <c r="D171" s="149" t="s">
        <v>209</v>
      </c>
      <c r="E171" s="150" t="s">
        <v>2093</v>
      </c>
      <c r="F171" s="151" t="s">
        <v>2094</v>
      </c>
      <c r="G171" s="152" t="s">
        <v>278</v>
      </c>
      <c r="H171" s="153">
        <v>8</v>
      </c>
      <c r="I171" s="154"/>
      <c r="J171" s="154">
        <f t="shared" si="20"/>
        <v>0</v>
      </c>
      <c r="K171" s="155"/>
      <c r="L171" s="156"/>
      <c r="M171" s="157" t="s">
        <v>1</v>
      </c>
      <c r="N171" s="158" t="s">
        <v>38</v>
      </c>
      <c r="O171" s="145">
        <v>0</v>
      </c>
      <c r="P171" s="145">
        <f t="shared" si="21"/>
        <v>0</v>
      </c>
      <c r="Q171" s="145">
        <v>0</v>
      </c>
      <c r="R171" s="145">
        <f t="shared" si="22"/>
        <v>0</v>
      </c>
      <c r="S171" s="145">
        <v>0</v>
      </c>
      <c r="T171" s="146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7" t="s">
        <v>271</v>
      </c>
      <c r="AT171" s="147" t="s">
        <v>209</v>
      </c>
      <c r="AU171" s="147" t="s">
        <v>146</v>
      </c>
      <c r="AY171" s="14" t="s">
        <v>139</v>
      </c>
      <c r="BE171" s="148">
        <f t="shared" si="24"/>
        <v>0</v>
      </c>
      <c r="BF171" s="148">
        <f t="shared" si="25"/>
        <v>0</v>
      </c>
      <c r="BG171" s="148">
        <f t="shared" si="26"/>
        <v>0</v>
      </c>
      <c r="BH171" s="148">
        <f t="shared" si="27"/>
        <v>0</v>
      </c>
      <c r="BI171" s="148">
        <f t="shared" si="28"/>
        <v>0</v>
      </c>
      <c r="BJ171" s="14" t="s">
        <v>146</v>
      </c>
      <c r="BK171" s="148">
        <f t="shared" si="29"/>
        <v>0</v>
      </c>
      <c r="BL171" s="14" t="s">
        <v>204</v>
      </c>
      <c r="BM171" s="147" t="s">
        <v>2095</v>
      </c>
    </row>
    <row r="172" spans="1:65" s="2" customFormat="1" ht="24">
      <c r="A172" s="26"/>
      <c r="B172" s="135"/>
      <c r="C172" s="136" t="s">
        <v>284</v>
      </c>
      <c r="D172" s="136" t="s">
        <v>141</v>
      </c>
      <c r="E172" s="137" t="s">
        <v>2096</v>
      </c>
      <c r="F172" s="138" t="s">
        <v>2097</v>
      </c>
      <c r="G172" s="139" t="s">
        <v>154</v>
      </c>
      <c r="H172" s="140">
        <v>295</v>
      </c>
      <c r="I172" s="141"/>
      <c r="J172" s="141">
        <f t="shared" si="20"/>
        <v>0</v>
      </c>
      <c r="K172" s="142"/>
      <c r="L172" s="27"/>
      <c r="M172" s="143" t="s">
        <v>1</v>
      </c>
      <c r="N172" s="144" t="s">
        <v>38</v>
      </c>
      <c r="O172" s="145">
        <v>2.5159999999999998E-2</v>
      </c>
      <c r="P172" s="145">
        <f t="shared" si="21"/>
        <v>7.4222000000000001</v>
      </c>
      <c r="Q172" s="145">
        <v>0</v>
      </c>
      <c r="R172" s="145">
        <f t="shared" si="22"/>
        <v>0</v>
      </c>
      <c r="S172" s="145">
        <v>0</v>
      </c>
      <c r="T172" s="146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7" t="s">
        <v>204</v>
      </c>
      <c r="AT172" s="147" t="s">
        <v>141</v>
      </c>
      <c r="AU172" s="147" t="s">
        <v>146</v>
      </c>
      <c r="AY172" s="14" t="s">
        <v>139</v>
      </c>
      <c r="BE172" s="148">
        <f t="shared" si="24"/>
        <v>0</v>
      </c>
      <c r="BF172" s="148">
        <f t="shared" si="25"/>
        <v>0</v>
      </c>
      <c r="BG172" s="148">
        <f t="shared" si="26"/>
        <v>0</v>
      </c>
      <c r="BH172" s="148">
        <f t="shared" si="27"/>
        <v>0</v>
      </c>
      <c r="BI172" s="148">
        <f t="shared" si="28"/>
        <v>0</v>
      </c>
      <c r="BJ172" s="14" t="s">
        <v>146</v>
      </c>
      <c r="BK172" s="148">
        <f t="shared" si="29"/>
        <v>0</v>
      </c>
      <c r="BL172" s="14" t="s">
        <v>204</v>
      </c>
      <c r="BM172" s="147" t="s">
        <v>2098</v>
      </c>
    </row>
    <row r="173" spans="1:65" s="2" customFormat="1" ht="16.5" customHeight="1">
      <c r="A173" s="26"/>
      <c r="B173" s="135"/>
      <c r="C173" s="136" t="s">
        <v>289</v>
      </c>
      <c r="D173" s="136" t="s">
        <v>141</v>
      </c>
      <c r="E173" s="137" t="s">
        <v>2099</v>
      </c>
      <c r="F173" s="138" t="s">
        <v>2100</v>
      </c>
      <c r="G173" s="139" t="s">
        <v>154</v>
      </c>
      <c r="H173" s="140">
        <v>140</v>
      </c>
      <c r="I173" s="141"/>
      <c r="J173" s="141">
        <f t="shared" si="20"/>
        <v>0</v>
      </c>
      <c r="K173" s="142"/>
      <c r="L173" s="27"/>
      <c r="M173" s="143" t="s">
        <v>1</v>
      </c>
      <c r="N173" s="144" t="s">
        <v>38</v>
      </c>
      <c r="O173" s="145">
        <v>0.03</v>
      </c>
      <c r="P173" s="145">
        <f t="shared" si="21"/>
        <v>4.2</v>
      </c>
      <c r="Q173" s="145">
        <v>0</v>
      </c>
      <c r="R173" s="145">
        <f t="shared" si="22"/>
        <v>0</v>
      </c>
      <c r="S173" s="145">
        <v>0</v>
      </c>
      <c r="T173" s="146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7" t="s">
        <v>204</v>
      </c>
      <c r="AT173" s="147" t="s">
        <v>141</v>
      </c>
      <c r="AU173" s="147" t="s">
        <v>146</v>
      </c>
      <c r="AY173" s="14" t="s">
        <v>139</v>
      </c>
      <c r="BE173" s="148">
        <f t="shared" si="24"/>
        <v>0</v>
      </c>
      <c r="BF173" s="148">
        <f t="shared" si="25"/>
        <v>0</v>
      </c>
      <c r="BG173" s="148">
        <f t="shared" si="26"/>
        <v>0</v>
      </c>
      <c r="BH173" s="148">
        <f t="shared" si="27"/>
        <v>0</v>
      </c>
      <c r="BI173" s="148">
        <f t="shared" si="28"/>
        <v>0</v>
      </c>
      <c r="BJ173" s="14" t="s">
        <v>146</v>
      </c>
      <c r="BK173" s="148">
        <f t="shared" si="29"/>
        <v>0</v>
      </c>
      <c r="BL173" s="14" t="s">
        <v>204</v>
      </c>
      <c r="BM173" s="147" t="s">
        <v>2101</v>
      </c>
    </row>
    <row r="174" spans="1:65" s="2" customFormat="1" ht="24">
      <c r="A174" s="26"/>
      <c r="B174" s="135"/>
      <c r="C174" s="136" t="s">
        <v>293</v>
      </c>
      <c r="D174" s="136" t="s">
        <v>141</v>
      </c>
      <c r="E174" s="137" t="s">
        <v>2102</v>
      </c>
      <c r="F174" s="138" t="s">
        <v>2103</v>
      </c>
      <c r="G174" s="139" t="s">
        <v>278</v>
      </c>
      <c r="H174" s="140">
        <v>8</v>
      </c>
      <c r="I174" s="141"/>
      <c r="J174" s="141">
        <f t="shared" si="20"/>
        <v>0</v>
      </c>
      <c r="K174" s="142"/>
      <c r="L174" s="27"/>
      <c r="M174" s="143" t="s">
        <v>1</v>
      </c>
      <c r="N174" s="144" t="s">
        <v>38</v>
      </c>
      <c r="O174" s="145">
        <v>0.18526000000000001</v>
      </c>
      <c r="P174" s="145">
        <f t="shared" si="21"/>
        <v>1.4820800000000001</v>
      </c>
      <c r="Q174" s="145">
        <v>4.2999999999999999E-4</v>
      </c>
      <c r="R174" s="145">
        <f t="shared" si="22"/>
        <v>3.4399999999999999E-3</v>
      </c>
      <c r="S174" s="145">
        <v>0</v>
      </c>
      <c r="T174" s="146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7" t="s">
        <v>204</v>
      </c>
      <c r="AT174" s="147" t="s">
        <v>141</v>
      </c>
      <c r="AU174" s="147" t="s">
        <v>146</v>
      </c>
      <c r="AY174" s="14" t="s">
        <v>139</v>
      </c>
      <c r="BE174" s="148">
        <f t="shared" si="24"/>
        <v>0</v>
      </c>
      <c r="BF174" s="148">
        <f t="shared" si="25"/>
        <v>0</v>
      </c>
      <c r="BG174" s="148">
        <f t="shared" si="26"/>
        <v>0</v>
      </c>
      <c r="BH174" s="148">
        <f t="shared" si="27"/>
        <v>0</v>
      </c>
      <c r="BI174" s="148">
        <f t="shared" si="28"/>
        <v>0</v>
      </c>
      <c r="BJ174" s="14" t="s">
        <v>146</v>
      </c>
      <c r="BK174" s="148">
        <f t="shared" si="29"/>
        <v>0</v>
      </c>
      <c r="BL174" s="14" t="s">
        <v>204</v>
      </c>
      <c r="BM174" s="147" t="s">
        <v>2104</v>
      </c>
    </row>
    <row r="175" spans="1:65" s="2" customFormat="1" ht="24">
      <c r="A175" s="26"/>
      <c r="B175" s="135"/>
      <c r="C175" s="136" t="s">
        <v>297</v>
      </c>
      <c r="D175" s="136" t="s">
        <v>141</v>
      </c>
      <c r="E175" s="137" t="s">
        <v>2105</v>
      </c>
      <c r="F175" s="138" t="s">
        <v>2106</v>
      </c>
      <c r="G175" s="139" t="s">
        <v>278</v>
      </c>
      <c r="H175" s="140">
        <v>6</v>
      </c>
      <c r="I175" s="141"/>
      <c r="J175" s="141">
        <f t="shared" si="20"/>
        <v>0</v>
      </c>
      <c r="K175" s="142"/>
      <c r="L175" s="27"/>
      <c r="M175" s="143" t="s">
        <v>1</v>
      </c>
      <c r="N175" s="144" t="s">
        <v>38</v>
      </c>
      <c r="O175" s="145">
        <v>0.18526999999999999</v>
      </c>
      <c r="P175" s="145">
        <f t="shared" si="21"/>
        <v>1.1116200000000001</v>
      </c>
      <c r="Q175" s="145">
        <v>4.6999999999999999E-4</v>
      </c>
      <c r="R175" s="145">
        <f t="shared" si="22"/>
        <v>2.82E-3</v>
      </c>
      <c r="S175" s="145">
        <v>0</v>
      </c>
      <c r="T175" s="146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7" t="s">
        <v>204</v>
      </c>
      <c r="AT175" s="147" t="s">
        <v>141</v>
      </c>
      <c r="AU175" s="147" t="s">
        <v>146</v>
      </c>
      <c r="AY175" s="14" t="s">
        <v>139</v>
      </c>
      <c r="BE175" s="148">
        <f t="shared" si="24"/>
        <v>0</v>
      </c>
      <c r="BF175" s="148">
        <f t="shared" si="25"/>
        <v>0</v>
      </c>
      <c r="BG175" s="148">
        <f t="shared" si="26"/>
        <v>0</v>
      </c>
      <c r="BH175" s="148">
        <f t="shared" si="27"/>
        <v>0</v>
      </c>
      <c r="BI175" s="148">
        <f t="shared" si="28"/>
        <v>0</v>
      </c>
      <c r="BJ175" s="14" t="s">
        <v>146</v>
      </c>
      <c r="BK175" s="148">
        <f t="shared" si="29"/>
        <v>0</v>
      </c>
      <c r="BL175" s="14" t="s">
        <v>204</v>
      </c>
      <c r="BM175" s="147" t="s">
        <v>2107</v>
      </c>
    </row>
    <row r="176" spans="1:65" s="2" customFormat="1" ht="24">
      <c r="A176" s="26"/>
      <c r="B176" s="135"/>
      <c r="C176" s="136" t="s">
        <v>301</v>
      </c>
      <c r="D176" s="136" t="s">
        <v>141</v>
      </c>
      <c r="E176" s="137" t="s">
        <v>2108</v>
      </c>
      <c r="F176" s="138" t="s">
        <v>2109</v>
      </c>
      <c r="G176" s="139" t="s">
        <v>278</v>
      </c>
      <c r="H176" s="140">
        <v>14</v>
      </c>
      <c r="I176" s="141"/>
      <c r="J176" s="141">
        <f t="shared" si="20"/>
        <v>0</v>
      </c>
      <c r="K176" s="142"/>
      <c r="L176" s="27"/>
      <c r="M176" s="143" t="s">
        <v>1</v>
      </c>
      <c r="N176" s="144" t="s">
        <v>38</v>
      </c>
      <c r="O176" s="145">
        <v>0.22431000000000001</v>
      </c>
      <c r="P176" s="145">
        <f t="shared" si="21"/>
        <v>3.1403400000000001</v>
      </c>
      <c r="Q176" s="145">
        <v>5.2999999999999998E-4</v>
      </c>
      <c r="R176" s="145">
        <f t="shared" si="22"/>
        <v>7.4200000000000004E-3</v>
      </c>
      <c r="S176" s="145">
        <v>0</v>
      </c>
      <c r="T176" s="146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7" t="s">
        <v>204</v>
      </c>
      <c r="AT176" s="147" t="s">
        <v>141</v>
      </c>
      <c r="AU176" s="147" t="s">
        <v>146</v>
      </c>
      <c r="AY176" s="14" t="s">
        <v>139</v>
      </c>
      <c r="BE176" s="148">
        <f t="shared" si="24"/>
        <v>0</v>
      </c>
      <c r="BF176" s="148">
        <f t="shared" si="25"/>
        <v>0</v>
      </c>
      <c r="BG176" s="148">
        <f t="shared" si="26"/>
        <v>0</v>
      </c>
      <c r="BH176" s="148">
        <f t="shared" si="27"/>
        <v>0</v>
      </c>
      <c r="BI176" s="148">
        <f t="shared" si="28"/>
        <v>0</v>
      </c>
      <c r="BJ176" s="14" t="s">
        <v>146</v>
      </c>
      <c r="BK176" s="148">
        <f t="shared" si="29"/>
        <v>0</v>
      </c>
      <c r="BL176" s="14" t="s">
        <v>204</v>
      </c>
      <c r="BM176" s="147" t="s">
        <v>2110</v>
      </c>
    </row>
    <row r="177" spans="1:65" s="2" customFormat="1" ht="36">
      <c r="A177" s="26"/>
      <c r="B177" s="135"/>
      <c r="C177" s="136" t="s">
        <v>305</v>
      </c>
      <c r="D177" s="136" t="s">
        <v>141</v>
      </c>
      <c r="E177" s="137" t="s">
        <v>2111</v>
      </c>
      <c r="F177" s="138" t="s">
        <v>2112</v>
      </c>
      <c r="G177" s="139" t="s">
        <v>261</v>
      </c>
      <c r="H177" s="140">
        <v>0.25</v>
      </c>
      <c r="I177" s="141"/>
      <c r="J177" s="141">
        <f t="shared" si="20"/>
        <v>0</v>
      </c>
      <c r="K177" s="142"/>
      <c r="L177" s="27"/>
      <c r="M177" s="143" t="s">
        <v>1</v>
      </c>
      <c r="N177" s="144" t="s">
        <v>38</v>
      </c>
      <c r="O177" s="145">
        <v>3.3694999999999999</v>
      </c>
      <c r="P177" s="145">
        <f t="shared" si="21"/>
        <v>0.84238000000000002</v>
      </c>
      <c r="Q177" s="145">
        <v>0</v>
      </c>
      <c r="R177" s="145">
        <f t="shared" si="22"/>
        <v>0</v>
      </c>
      <c r="S177" s="145">
        <v>0</v>
      </c>
      <c r="T177" s="146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7" t="s">
        <v>204</v>
      </c>
      <c r="AT177" s="147" t="s">
        <v>141</v>
      </c>
      <c r="AU177" s="147" t="s">
        <v>146</v>
      </c>
      <c r="AY177" s="14" t="s">
        <v>139</v>
      </c>
      <c r="BE177" s="148">
        <f t="shared" si="24"/>
        <v>0</v>
      </c>
      <c r="BF177" s="148">
        <f t="shared" si="25"/>
        <v>0</v>
      </c>
      <c r="BG177" s="148">
        <f t="shared" si="26"/>
        <v>0</v>
      </c>
      <c r="BH177" s="148">
        <f t="shared" si="27"/>
        <v>0</v>
      </c>
      <c r="BI177" s="148">
        <f t="shared" si="28"/>
        <v>0</v>
      </c>
      <c r="BJ177" s="14" t="s">
        <v>146</v>
      </c>
      <c r="BK177" s="148">
        <f t="shared" si="29"/>
        <v>0</v>
      </c>
      <c r="BL177" s="14" t="s">
        <v>204</v>
      </c>
      <c r="BM177" s="147" t="s">
        <v>2113</v>
      </c>
    </row>
    <row r="178" spans="1:65" s="2" customFormat="1" ht="24">
      <c r="A178" s="26"/>
      <c r="B178" s="135"/>
      <c r="C178" s="136" t="s">
        <v>309</v>
      </c>
      <c r="D178" s="136" t="s">
        <v>141</v>
      </c>
      <c r="E178" s="137" t="s">
        <v>2114</v>
      </c>
      <c r="F178" s="138" t="s">
        <v>2115</v>
      </c>
      <c r="G178" s="139" t="s">
        <v>261</v>
      </c>
      <c r="H178" s="140">
        <v>1.111</v>
      </c>
      <c r="I178" s="141"/>
      <c r="J178" s="141">
        <f t="shared" si="20"/>
        <v>0</v>
      </c>
      <c r="K178" s="142"/>
      <c r="L178" s="27"/>
      <c r="M178" s="143" t="s">
        <v>1</v>
      </c>
      <c r="N178" s="144" t="s">
        <v>38</v>
      </c>
      <c r="O178" s="145">
        <v>3.3690000000000002</v>
      </c>
      <c r="P178" s="145">
        <f t="shared" si="21"/>
        <v>3.7429600000000001</v>
      </c>
      <c r="Q178" s="145">
        <v>0</v>
      </c>
      <c r="R178" s="145">
        <f t="shared" si="22"/>
        <v>0</v>
      </c>
      <c r="S178" s="145">
        <v>0</v>
      </c>
      <c r="T178" s="146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7" t="s">
        <v>204</v>
      </c>
      <c r="AT178" s="147" t="s">
        <v>141</v>
      </c>
      <c r="AU178" s="147" t="s">
        <v>146</v>
      </c>
      <c r="AY178" s="14" t="s">
        <v>139</v>
      </c>
      <c r="BE178" s="148">
        <f t="shared" si="24"/>
        <v>0</v>
      </c>
      <c r="BF178" s="148">
        <f t="shared" si="25"/>
        <v>0</v>
      </c>
      <c r="BG178" s="148">
        <f t="shared" si="26"/>
        <v>0</v>
      </c>
      <c r="BH178" s="148">
        <f t="shared" si="27"/>
        <v>0</v>
      </c>
      <c r="BI178" s="148">
        <f t="shared" si="28"/>
        <v>0</v>
      </c>
      <c r="BJ178" s="14" t="s">
        <v>146</v>
      </c>
      <c r="BK178" s="148">
        <f t="shared" si="29"/>
        <v>0</v>
      </c>
      <c r="BL178" s="14" t="s">
        <v>204</v>
      </c>
      <c r="BM178" s="147" t="s">
        <v>2116</v>
      </c>
    </row>
    <row r="179" spans="1:65" s="2" customFormat="1" ht="16.5" customHeight="1">
      <c r="A179" s="26"/>
      <c r="B179" s="135"/>
      <c r="C179" s="149" t="s">
        <v>313</v>
      </c>
      <c r="D179" s="149" t="s">
        <v>209</v>
      </c>
      <c r="E179" s="150" t="s">
        <v>2117</v>
      </c>
      <c r="F179" s="151" t="s">
        <v>2118</v>
      </c>
      <c r="G179" s="152" t="s">
        <v>278</v>
      </c>
      <c r="H179" s="153">
        <v>96</v>
      </c>
      <c r="I179" s="154"/>
      <c r="J179" s="154">
        <f t="shared" si="20"/>
        <v>0</v>
      </c>
      <c r="K179" s="155"/>
      <c r="L179" s="156"/>
      <c r="M179" s="157" t="s">
        <v>1</v>
      </c>
      <c r="N179" s="158" t="s">
        <v>38</v>
      </c>
      <c r="O179" s="145">
        <v>0</v>
      </c>
      <c r="P179" s="145">
        <f t="shared" si="21"/>
        <v>0</v>
      </c>
      <c r="Q179" s="145">
        <v>1.2999999999999999E-4</v>
      </c>
      <c r="R179" s="145">
        <f t="shared" si="22"/>
        <v>1.248E-2</v>
      </c>
      <c r="S179" s="145">
        <v>0</v>
      </c>
      <c r="T179" s="146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7" t="s">
        <v>271</v>
      </c>
      <c r="AT179" s="147" t="s">
        <v>209</v>
      </c>
      <c r="AU179" s="147" t="s">
        <v>146</v>
      </c>
      <c r="AY179" s="14" t="s">
        <v>139</v>
      </c>
      <c r="BE179" s="148">
        <f t="shared" si="24"/>
        <v>0</v>
      </c>
      <c r="BF179" s="148">
        <f t="shared" si="25"/>
        <v>0</v>
      </c>
      <c r="BG179" s="148">
        <f t="shared" si="26"/>
        <v>0</v>
      </c>
      <c r="BH179" s="148">
        <f t="shared" si="27"/>
        <v>0</v>
      </c>
      <c r="BI179" s="148">
        <f t="shared" si="28"/>
        <v>0</v>
      </c>
      <c r="BJ179" s="14" t="s">
        <v>146</v>
      </c>
      <c r="BK179" s="148">
        <f t="shared" si="29"/>
        <v>0</v>
      </c>
      <c r="BL179" s="14" t="s">
        <v>204</v>
      </c>
      <c r="BM179" s="147" t="s">
        <v>2119</v>
      </c>
    </row>
    <row r="180" spans="1:65" s="2" customFormat="1" ht="16.5" customHeight="1">
      <c r="A180" s="26"/>
      <c r="B180" s="135"/>
      <c r="C180" s="149" t="s">
        <v>317</v>
      </c>
      <c r="D180" s="149" t="s">
        <v>209</v>
      </c>
      <c r="E180" s="150" t="s">
        <v>2120</v>
      </c>
      <c r="F180" s="151" t="s">
        <v>2121</v>
      </c>
      <c r="G180" s="152" t="s">
        <v>278</v>
      </c>
      <c r="H180" s="153">
        <v>14</v>
      </c>
      <c r="I180" s="154"/>
      <c r="J180" s="154">
        <f t="shared" si="20"/>
        <v>0</v>
      </c>
      <c r="K180" s="155"/>
      <c r="L180" s="156"/>
      <c r="M180" s="157" t="s">
        <v>1</v>
      </c>
      <c r="N180" s="158" t="s">
        <v>38</v>
      </c>
      <c r="O180" s="145">
        <v>0</v>
      </c>
      <c r="P180" s="145">
        <f t="shared" si="21"/>
        <v>0</v>
      </c>
      <c r="Q180" s="145">
        <v>1.2999999999999999E-4</v>
      </c>
      <c r="R180" s="145">
        <f t="shared" si="22"/>
        <v>1.82E-3</v>
      </c>
      <c r="S180" s="145">
        <v>0</v>
      </c>
      <c r="T180" s="146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7" t="s">
        <v>271</v>
      </c>
      <c r="AT180" s="147" t="s">
        <v>209</v>
      </c>
      <c r="AU180" s="147" t="s">
        <v>146</v>
      </c>
      <c r="AY180" s="14" t="s">
        <v>139</v>
      </c>
      <c r="BE180" s="148">
        <f t="shared" si="24"/>
        <v>0</v>
      </c>
      <c r="BF180" s="148">
        <f t="shared" si="25"/>
        <v>0</v>
      </c>
      <c r="BG180" s="148">
        <f t="shared" si="26"/>
        <v>0</v>
      </c>
      <c r="BH180" s="148">
        <f t="shared" si="27"/>
        <v>0</v>
      </c>
      <c r="BI180" s="148">
        <f t="shared" si="28"/>
        <v>0</v>
      </c>
      <c r="BJ180" s="14" t="s">
        <v>146</v>
      </c>
      <c r="BK180" s="148">
        <f t="shared" si="29"/>
        <v>0</v>
      </c>
      <c r="BL180" s="14" t="s">
        <v>204</v>
      </c>
      <c r="BM180" s="147" t="s">
        <v>2122</v>
      </c>
    </row>
    <row r="181" spans="1:65" s="12" customFormat="1" ht="22.9" customHeight="1">
      <c r="B181" s="123"/>
      <c r="D181" s="124" t="s">
        <v>71</v>
      </c>
      <c r="E181" s="133" t="s">
        <v>2123</v>
      </c>
      <c r="F181" s="133" t="s">
        <v>2124</v>
      </c>
      <c r="I181" s="214"/>
      <c r="J181" s="134">
        <f>BK181</f>
        <v>0</v>
      </c>
      <c r="L181" s="123"/>
      <c r="M181" s="127"/>
      <c r="N181" s="128"/>
      <c r="O181" s="128"/>
      <c r="P181" s="129">
        <f>SUM(P182:P197)</f>
        <v>5.4196499999999999</v>
      </c>
      <c r="Q181" s="128"/>
      <c r="R181" s="129">
        <f>SUM(R182:R197)</f>
        <v>7.79E-3</v>
      </c>
      <c r="S181" s="128"/>
      <c r="T181" s="130">
        <f>SUM(T182:T197)</f>
        <v>0</v>
      </c>
      <c r="AR181" s="124" t="s">
        <v>146</v>
      </c>
      <c r="AT181" s="131" t="s">
        <v>71</v>
      </c>
      <c r="AU181" s="131" t="s">
        <v>80</v>
      </c>
      <c r="AY181" s="124" t="s">
        <v>139</v>
      </c>
      <c r="BK181" s="132">
        <f>SUM(BK182:BK197)</f>
        <v>0</v>
      </c>
    </row>
    <row r="182" spans="1:65" s="2" customFormat="1" ht="24">
      <c r="A182" s="26"/>
      <c r="B182" s="135"/>
      <c r="C182" s="136" t="s">
        <v>321</v>
      </c>
      <c r="D182" s="136" t="s">
        <v>141</v>
      </c>
      <c r="E182" s="137" t="s">
        <v>2125</v>
      </c>
      <c r="F182" s="138" t="s">
        <v>2126</v>
      </c>
      <c r="G182" s="139" t="s">
        <v>278</v>
      </c>
      <c r="H182" s="140">
        <v>56</v>
      </c>
      <c r="I182" s="141"/>
      <c r="J182" s="141">
        <f t="shared" ref="J182:J197" si="30">ROUND(I182*H182,2)</f>
        <v>0</v>
      </c>
      <c r="K182" s="142"/>
      <c r="L182" s="27"/>
      <c r="M182" s="143" t="s">
        <v>1</v>
      </c>
      <c r="N182" s="144" t="s">
        <v>38</v>
      </c>
      <c r="O182" s="145">
        <v>4.9299999999999997E-2</v>
      </c>
      <c r="P182" s="145">
        <f t="shared" ref="P182:P197" si="31">O182*H182</f>
        <v>2.7608000000000001</v>
      </c>
      <c r="Q182" s="145">
        <v>4.0000000000000003E-5</v>
      </c>
      <c r="R182" s="145">
        <f t="shared" ref="R182:R197" si="32">Q182*H182</f>
        <v>2.2399999999999998E-3</v>
      </c>
      <c r="S182" s="145">
        <v>0</v>
      </c>
      <c r="T182" s="146">
        <f t="shared" ref="T182:T197" si="33"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7" t="s">
        <v>204</v>
      </c>
      <c r="AT182" s="147" t="s">
        <v>141</v>
      </c>
      <c r="AU182" s="147" t="s">
        <v>146</v>
      </c>
      <c r="AY182" s="14" t="s">
        <v>139</v>
      </c>
      <c r="BE182" s="148">
        <f t="shared" ref="BE182:BE197" si="34">IF(N182="základná",J182,0)</f>
        <v>0</v>
      </c>
      <c r="BF182" s="148">
        <f t="shared" ref="BF182:BF197" si="35">IF(N182="znížená",J182,0)</f>
        <v>0</v>
      </c>
      <c r="BG182" s="148">
        <f t="shared" ref="BG182:BG197" si="36">IF(N182="zákl. prenesená",J182,0)</f>
        <v>0</v>
      </c>
      <c r="BH182" s="148">
        <f t="shared" ref="BH182:BH197" si="37">IF(N182="zníž. prenesená",J182,0)</f>
        <v>0</v>
      </c>
      <c r="BI182" s="148">
        <f t="shared" ref="BI182:BI197" si="38">IF(N182="nulová",J182,0)</f>
        <v>0</v>
      </c>
      <c r="BJ182" s="14" t="s">
        <v>146</v>
      </c>
      <c r="BK182" s="148">
        <f t="shared" ref="BK182:BK197" si="39">ROUND(I182*H182,2)</f>
        <v>0</v>
      </c>
      <c r="BL182" s="14" t="s">
        <v>204</v>
      </c>
      <c r="BM182" s="147" t="s">
        <v>2127</v>
      </c>
    </row>
    <row r="183" spans="1:65" s="2" customFormat="1" ht="16.5" customHeight="1">
      <c r="A183" s="26"/>
      <c r="B183" s="135"/>
      <c r="C183" s="136" t="s">
        <v>325</v>
      </c>
      <c r="D183" s="136" t="s">
        <v>141</v>
      </c>
      <c r="E183" s="137" t="s">
        <v>2128</v>
      </c>
      <c r="F183" s="138" t="s">
        <v>2129</v>
      </c>
      <c r="G183" s="139" t="s">
        <v>278</v>
      </c>
      <c r="H183" s="140">
        <v>17</v>
      </c>
      <c r="I183" s="141"/>
      <c r="J183" s="141">
        <f t="shared" si="30"/>
        <v>0</v>
      </c>
      <c r="K183" s="142"/>
      <c r="L183" s="27"/>
      <c r="M183" s="143" t="s">
        <v>1</v>
      </c>
      <c r="N183" s="144" t="s">
        <v>38</v>
      </c>
      <c r="O183" s="145">
        <v>4.829E-2</v>
      </c>
      <c r="P183" s="145">
        <f t="shared" si="31"/>
        <v>0.82093000000000005</v>
      </c>
      <c r="Q183" s="145">
        <v>3.0000000000000001E-5</v>
      </c>
      <c r="R183" s="145">
        <f t="shared" si="32"/>
        <v>5.1000000000000004E-4</v>
      </c>
      <c r="S183" s="145">
        <v>0</v>
      </c>
      <c r="T183" s="146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7" t="s">
        <v>204</v>
      </c>
      <c r="AT183" s="147" t="s">
        <v>141</v>
      </c>
      <c r="AU183" s="147" t="s">
        <v>146</v>
      </c>
      <c r="AY183" s="14" t="s">
        <v>139</v>
      </c>
      <c r="BE183" s="148">
        <f t="shared" si="34"/>
        <v>0</v>
      </c>
      <c r="BF183" s="148">
        <f t="shared" si="35"/>
        <v>0</v>
      </c>
      <c r="BG183" s="148">
        <f t="shared" si="36"/>
        <v>0</v>
      </c>
      <c r="BH183" s="148">
        <f t="shared" si="37"/>
        <v>0</v>
      </c>
      <c r="BI183" s="148">
        <f t="shared" si="38"/>
        <v>0</v>
      </c>
      <c r="BJ183" s="14" t="s">
        <v>146</v>
      </c>
      <c r="BK183" s="148">
        <f t="shared" si="39"/>
        <v>0</v>
      </c>
      <c r="BL183" s="14" t="s">
        <v>204</v>
      </c>
      <c r="BM183" s="147" t="s">
        <v>2130</v>
      </c>
    </row>
    <row r="184" spans="1:65" s="2" customFormat="1" ht="23.25" customHeight="1">
      <c r="A184" s="26"/>
      <c r="B184" s="135"/>
      <c r="C184" s="149" t="s">
        <v>329</v>
      </c>
      <c r="D184" s="149" t="s">
        <v>209</v>
      </c>
      <c r="E184" s="150" t="s">
        <v>2131</v>
      </c>
      <c r="F184" s="151" t="s">
        <v>2132</v>
      </c>
      <c r="G184" s="152" t="s">
        <v>278</v>
      </c>
      <c r="H184" s="153">
        <v>4</v>
      </c>
      <c r="I184" s="154"/>
      <c r="J184" s="154">
        <f t="shared" si="30"/>
        <v>0</v>
      </c>
      <c r="K184" s="155"/>
      <c r="L184" s="156"/>
      <c r="M184" s="157" t="s">
        <v>1</v>
      </c>
      <c r="N184" s="158" t="s">
        <v>38</v>
      </c>
      <c r="O184" s="145">
        <v>0</v>
      </c>
      <c r="P184" s="145">
        <f t="shared" si="31"/>
        <v>0</v>
      </c>
      <c r="Q184" s="145">
        <v>1E-4</v>
      </c>
      <c r="R184" s="145">
        <f t="shared" si="32"/>
        <v>4.0000000000000002E-4</v>
      </c>
      <c r="S184" s="145">
        <v>0</v>
      </c>
      <c r="T184" s="146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7" t="s">
        <v>271</v>
      </c>
      <c r="AT184" s="147" t="s">
        <v>209</v>
      </c>
      <c r="AU184" s="147" t="s">
        <v>146</v>
      </c>
      <c r="AY184" s="14" t="s">
        <v>139</v>
      </c>
      <c r="BE184" s="148">
        <f t="shared" si="34"/>
        <v>0</v>
      </c>
      <c r="BF184" s="148">
        <f t="shared" si="35"/>
        <v>0</v>
      </c>
      <c r="BG184" s="148">
        <f t="shared" si="36"/>
        <v>0</v>
      </c>
      <c r="BH184" s="148">
        <f t="shared" si="37"/>
        <v>0</v>
      </c>
      <c r="BI184" s="148">
        <f t="shared" si="38"/>
        <v>0</v>
      </c>
      <c r="BJ184" s="14" t="s">
        <v>146</v>
      </c>
      <c r="BK184" s="148">
        <f t="shared" si="39"/>
        <v>0</v>
      </c>
      <c r="BL184" s="14" t="s">
        <v>204</v>
      </c>
      <c r="BM184" s="147" t="s">
        <v>2133</v>
      </c>
    </row>
    <row r="185" spans="1:65" s="2" customFormat="1" ht="16.5" customHeight="1">
      <c r="A185" s="26"/>
      <c r="B185" s="135"/>
      <c r="C185" s="136" t="s">
        <v>333</v>
      </c>
      <c r="D185" s="136" t="s">
        <v>141</v>
      </c>
      <c r="E185" s="137" t="s">
        <v>2134</v>
      </c>
      <c r="F185" s="138" t="s">
        <v>2135</v>
      </c>
      <c r="G185" s="139" t="s">
        <v>278</v>
      </c>
      <c r="H185" s="140">
        <v>28</v>
      </c>
      <c r="I185" s="141"/>
      <c r="J185" s="141">
        <f t="shared" si="30"/>
        <v>0</v>
      </c>
      <c r="K185" s="142"/>
      <c r="L185" s="27"/>
      <c r="M185" s="143" t="s">
        <v>1</v>
      </c>
      <c r="N185" s="144" t="s">
        <v>38</v>
      </c>
      <c r="O185" s="145">
        <v>0</v>
      </c>
      <c r="P185" s="145">
        <f t="shared" si="31"/>
        <v>0</v>
      </c>
      <c r="Q185" s="145">
        <v>0</v>
      </c>
      <c r="R185" s="145">
        <f t="shared" si="32"/>
        <v>0</v>
      </c>
      <c r="S185" s="145">
        <v>0</v>
      </c>
      <c r="T185" s="146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7" t="s">
        <v>204</v>
      </c>
      <c r="AT185" s="147" t="s">
        <v>141</v>
      </c>
      <c r="AU185" s="147" t="s">
        <v>146</v>
      </c>
      <c r="AY185" s="14" t="s">
        <v>139</v>
      </c>
      <c r="BE185" s="148">
        <f t="shared" si="34"/>
        <v>0</v>
      </c>
      <c r="BF185" s="148">
        <f t="shared" si="35"/>
        <v>0</v>
      </c>
      <c r="BG185" s="148">
        <f t="shared" si="36"/>
        <v>0</v>
      </c>
      <c r="BH185" s="148">
        <f t="shared" si="37"/>
        <v>0</v>
      </c>
      <c r="BI185" s="148">
        <f t="shared" si="38"/>
        <v>0</v>
      </c>
      <c r="BJ185" s="14" t="s">
        <v>146</v>
      </c>
      <c r="BK185" s="148">
        <f t="shared" si="39"/>
        <v>0</v>
      </c>
      <c r="BL185" s="14" t="s">
        <v>204</v>
      </c>
      <c r="BM185" s="147" t="s">
        <v>2136</v>
      </c>
    </row>
    <row r="186" spans="1:65" s="2" customFormat="1" ht="16.5" customHeight="1">
      <c r="A186" s="26"/>
      <c r="B186" s="135"/>
      <c r="C186" s="136" t="s">
        <v>337</v>
      </c>
      <c r="D186" s="136" t="s">
        <v>141</v>
      </c>
      <c r="E186" s="137" t="s">
        <v>2137</v>
      </c>
      <c r="F186" s="138" t="s">
        <v>2138</v>
      </c>
      <c r="G186" s="139" t="s">
        <v>278</v>
      </c>
      <c r="H186" s="140">
        <v>6</v>
      </c>
      <c r="I186" s="141"/>
      <c r="J186" s="141">
        <f t="shared" si="30"/>
        <v>0</v>
      </c>
      <c r="K186" s="142"/>
      <c r="L186" s="27"/>
      <c r="M186" s="143" t="s">
        <v>1</v>
      </c>
      <c r="N186" s="144" t="s">
        <v>38</v>
      </c>
      <c r="O186" s="145">
        <v>0</v>
      </c>
      <c r="P186" s="145">
        <f t="shared" si="31"/>
        <v>0</v>
      </c>
      <c r="Q186" s="145">
        <v>0</v>
      </c>
      <c r="R186" s="145">
        <f t="shared" si="32"/>
        <v>0</v>
      </c>
      <c r="S186" s="145">
        <v>0</v>
      </c>
      <c r="T186" s="146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7" t="s">
        <v>204</v>
      </c>
      <c r="AT186" s="147" t="s">
        <v>141</v>
      </c>
      <c r="AU186" s="147" t="s">
        <v>146</v>
      </c>
      <c r="AY186" s="14" t="s">
        <v>139</v>
      </c>
      <c r="BE186" s="148">
        <f t="shared" si="34"/>
        <v>0</v>
      </c>
      <c r="BF186" s="148">
        <f t="shared" si="35"/>
        <v>0</v>
      </c>
      <c r="BG186" s="148">
        <f t="shared" si="36"/>
        <v>0</v>
      </c>
      <c r="BH186" s="148">
        <f t="shared" si="37"/>
        <v>0</v>
      </c>
      <c r="BI186" s="148">
        <f t="shared" si="38"/>
        <v>0</v>
      </c>
      <c r="BJ186" s="14" t="s">
        <v>146</v>
      </c>
      <c r="BK186" s="148">
        <f t="shared" si="39"/>
        <v>0</v>
      </c>
      <c r="BL186" s="14" t="s">
        <v>204</v>
      </c>
      <c r="BM186" s="147" t="s">
        <v>2139</v>
      </c>
    </row>
    <row r="187" spans="1:65" s="2" customFormat="1" ht="16.5" customHeight="1">
      <c r="A187" s="26"/>
      <c r="B187" s="135"/>
      <c r="C187" s="149" t="s">
        <v>341</v>
      </c>
      <c r="D187" s="149" t="s">
        <v>209</v>
      </c>
      <c r="E187" s="150" t="s">
        <v>2140</v>
      </c>
      <c r="F187" s="151" t="s">
        <v>2141</v>
      </c>
      <c r="G187" s="152" t="s">
        <v>278</v>
      </c>
      <c r="H187" s="153">
        <v>6</v>
      </c>
      <c r="I187" s="154"/>
      <c r="J187" s="154">
        <f t="shared" si="30"/>
        <v>0</v>
      </c>
      <c r="K187" s="155"/>
      <c r="L187" s="156"/>
      <c r="M187" s="157" t="s">
        <v>1</v>
      </c>
      <c r="N187" s="158" t="s">
        <v>38</v>
      </c>
      <c r="O187" s="145">
        <v>0</v>
      </c>
      <c r="P187" s="145">
        <f t="shared" si="31"/>
        <v>0</v>
      </c>
      <c r="Q187" s="145">
        <v>2.0000000000000001E-4</v>
      </c>
      <c r="R187" s="145">
        <f t="shared" si="32"/>
        <v>1.1999999999999999E-3</v>
      </c>
      <c r="S187" s="145">
        <v>0</v>
      </c>
      <c r="T187" s="146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7" t="s">
        <v>271</v>
      </c>
      <c r="AT187" s="147" t="s">
        <v>209</v>
      </c>
      <c r="AU187" s="147" t="s">
        <v>146</v>
      </c>
      <c r="AY187" s="14" t="s">
        <v>139</v>
      </c>
      <c r="BE187" s="148">
        <f t="shared" si="34"/>
        <v>0</v>
      </c>
      <c r="BF187" s="148">
        <f t="shared" si="35"/>
        <v>0</v>
      </c>
      <c r="BG187" s="148">
        <f t="shared" si="36"/>
        <v>0</v>
      </c>
      <c r="BH187" s="148">
        <f t="shared" si="37"/>
        <v>0</v>
      </c>
      <c r="BI187" s="148">
        <f t="shared" si="38"/>
        <v>0</v>
      </c>
      <c r="BJ187" s="14" t="s">
        <v>146</v>
      </c>
      <c r="BK187" s="148">
        <f t="shared" si="39"/>
        <v>0</v>
      </c>
      <c r="BL187" s="14" t="s">
        <v>204</v>
      </c>
      <c r="BM187" s="147" t="s">
        <v>2142</v>
      </c>
    </row>
    <row r="188" spans="1:65" s="2" customFormat="1" ht="16.5" customHeight="1">
      <c r="A188" s="26"/>
      <c r="B188" s="135"/>
      <c r="C188" s="136" t="s">
        <v>345</v>
      </c>
      <c r="D188" s="136" t="s">
        <v>141</v>
      </c>
      <c r="E188" s="137" t="s">
        <v>2143</v>
      </c>
      <c r="F188" s="138" t="s">
        <v>2144</v>
      </c>
      <c r="G188" s="139" t="s">
        <v>278</v>
      </c>
      <c r="H188" s="140">
        <v>6</v>
      </c>
      <c r="I188" s="141"/>
      <c r="J188" s="141">
        <f t="shared" si="30"/>
        <v>0</v>
      </c>
      <c r="K188" s="142"/>
      <c r="L188" s="27"/>
      <c r="M188" s="143" t="s">
        <v>1</v>
      </c>
      <c r="N188" s="144" t="s">
        <v>38</v>
      </c>
      <c r="O188" s="145">
        <v>0.25353999999999999</v>
      </c>
      <c r="P188" s="145">
        <f t="shared" si="31"/>
        <v>1.5212399999999999</v>
      </c>
      <c r="Q188" s="145">
        <v>4.0000000000000003E-5</v>
      </c>
      <c r="R188" s="145">
        <f t="shared" si="32"/>
        <v>2.4000000000000001E-4</v>
      </c>
      <c r="S188" s="145">
        <v>0</v>
      </c>
      <c r="T188" s="146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7" t="s">
        <v>204</v>
      </c>
      <c r="AT188" s="147" t="s">
        <v>141</v>
      </c>
      <c r="AU188" s="147" t="s">
        <v>146</v>
      </c>
      <c r="AY188" s="14" t="s">
        <v>139</v>
      </c>
      <c r="BE188" s="148">
        <f t="shared" si="34"/>
        <v>0</v>
      </c>
      <c r="BF188" s="148">
        <f t="shared" si="35"/>
        <v>0</v>
      </c>
      <c r="BG188" s="148">
        <f t="shared" si="36"/>
        <v>0</v>
      </c>
      <c r="BH188" s="148">
        <f t="shared" si="37"/>
        <v>0</v>
      </c>
      <c r="BI188" s="148">
        <f t="shared" si="38"/>
        <v>0</v>
      </c>
      <c r="BJ188" s="14" t="s">
        <v>146</v>
      </c>
      <c r="BK188" s="148">
        <f t="shared" si="39"/>
        <v>0</v>
      </c>
      <c r="BL188" s="14" t="s">
        <v>204</v>
      </c>
      <c r="BM188" s="147" t="s">
        <v>2145</v>
      </c>
    </row>
    <row r="189" spans="1:65" s="2" customFormat="1" ht="16.5" customHeight="1">
      <c r="A189" s="26"/>
      <c r="B189" s="135"/>
      <c r="C189" s="149" t="s">
        <v>350</v>
      </c>
      <c r="D189" s="149" t="s">
        <v>209</v>
      </c>
      <c r="E189" s="150" t="s">
        <v>2146</v>
      </c>
      <c r="F189" s="151" t="s">
        <v>2147</v>
      </c>
      <c r="G189" s="152" t="s">
        <v>278</v>
      </c>
      <c r="H189" s="153">
        <v>4</v>
      </c>
      <c r="I189" s="154"/>
      <c r="J189" s="154">
        <f t="shared" si="30"/>
        <v>0</v>
      </c>
      <c r="K189" s="155"/>
      <c r="L189" s="156"/>
      <c r="M189" s="157" t="s">
        <v>1</v>
      </c>
      <c r="N189" s="158" t="s">
        <v>38</v>
      </c>
      <c r="O189" s="145">
        <v>0</v>
      </c>
      <c r="P189" s="145">
        <f t="shared" si="31"/>
        <v>0</v>
      </c>
      <c r="Q189" s="145">
        <v>2.0000000000000001E-4</v>
      </c>
      <c r="R189" s="145">
        <f t="shared" si="32"/>
        <v>8.0000000000000004E-4</v>
      </c>
      <c r="S189" s="145">
        <v>0</v>
      </c>
      <c r="T189" s="146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7" t="s">
        <v>271</v>
      </c>
      <c r="AT189" s="147" t="s">
        <v>209</v>
      </c>
      <c r="AU189" s="147" t="s">
        <v>146</v>
      </c>
      <c r="AY189" s="14" t="s">
        <v>139</v>
      </c>
      <c r="BE189" s="148">
        <f t="shared" si="34"/>
        <v>0</v>
      </c>
      <c r="BF189" s="148">
        <f t="shared" si="35"/>
        <v>0</v>
      </c>
      <c r="BG189" s="148">
        <f t="shared" si="36"/>
        <v>0</v>
      </c>
      <c r="BH189" s="148">
        <f t="shared" si="37"/>
        <v>0</v>
      </c>
      <c r="BI189" s="148">
        <f t="shared" si="38"/>
        <v>0</v>
      </c>
      <c r="BJ189" s="14" t="s">
        <v>146</v>
      </c>
      <c r="BK189" s="148">
        <f t="shared" si="39"/>
        <v>0</v>
      </c>
      <c r="BL189" s="14" t="s">
        <v>204</v>
      </c>
      <c r="BM189" s="147" t="s">
        <v>2148</v>
      </c>
    </row>
    <row r="190" spans="1:65" s="2" customFormat="1" ht="16.5" customHeight="1">
      <c r="A190" s="26"/>
      <c r="B190" s="135"/>
      <c r="C190" s="149" t="s">
        <v>354</v>
      </c>
      <c r="D190" s="149" t="s">
        <v>209</v>
      </c>
      <c r="E190" s="150" t="s">
        <v>2149</v>
      </c>
      <c r="F190" s="151" t="s">
        <v>2150</v>
      </c>
      <c r="G190" s="152" t="s">
        <v>278</v>
      </c>
      <c r="H190" s="153">
        <v>1</v>
      </c>
      <c r="I190" s="154"/>
      <c r="J190" s="154">
        <f t="shared" si="30"/>
        <v>0</v>
      </c>
      <c r="K190" s="155"/>
      <c r="L190" s="156"/>
      <c r="M190" s="157" t="s">
        <v>1</v>
      </c>
      <c r="N190" s="158" t="s">
        <v>38</v>
      </c>
      <c r="O190" s="145">
        <v>0</v>
      </c>
      <c r="P190" s="145">
        <f t="shared" si="31"/>
        <v>0</v>
      </c>
      <c r="Q190" s="145">
        <v>2.9999999999999997E-4</v>
      </c>
      <c r="R190" s="145">
        <f t="shared" si="32"/>
        <v>2.9999999999999997E-4</v>
      </c>
      <c r="S190" s="145">
        <v>0</v>
      </c>
      <c r="T190" s="146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7" t="s">
        <v>271</v>
      </c>
      <c r="AT190" s="147" t="s">
        <v>209</v>
      </c>
      <c r="AU190" s="147" t="s">
        <v>146</v>
      </c>
      <c r="AY190" s="14" t="s">
        <v>139</v>
      </c>
      <c r="BE190" s="148">
        <f t="shared" si="34"/>
        <v>0</v>
      </c>
      <c r="BF190" s="148">
        <f t="shared" si="35"/>
        <v>0</v>
      </c>
      <c r="BG190" s="148">
        <f t="shared" si="36"/>
        <v>0</v>
      </c>
      <c r="BH190" s="148">
        <f t="shared" si="37"/>
        <v>0</v>
      </c>
      <c r="BI190" s="148">
        <f t="shared" si="38"/>
        <v>0</v>
      </c>
      <c r="BJ190" s="14" t="s">
        <v>146</v>
      </c>
      <c r="BK190" s="148">
        <f t="shared" si="39"/>
        <v>0</v>
      </c>
      <c r="BL190" s="14" t="s">
        <v>204</v>
      </c>
      <c r="BM190" s="147" t="s">
        <v>2151</v>
      </c>
    </row>
    <row r="191" spans="1:65" s="2" customFormat="1" ht="16.5" customHeight="1">
      <c r="A191" s="26"/>
      <c r="B191" s="135"/>
      <c r="C191" s="149" t="s">
        <v>358</v>
      </c>
      <c r="D191" s="149" t="s">
        <v>209</v>
      </c>
      <c r="E191" s="150" t="s">
        <v>2152</v>
      </c>
      <c r="F191" s="151" t="s">
        <v>2153</v>
      </c>
      <c r="G191" s="152" t="s">
        <v>278</v>
      </c>
      <c r="H191" s="153">
        <v>1</v>
      </c>
      <c r="I191" s="154"/>
      <c r="J191" s="154">
        <f t="shared" si="30"/>
        <v>0</v>
      </c>
      <c r="K191" s="155"/>
      <c r="L191" s="156"/>
      <c r="M191" s="157" t="s">
        <v>1</v>
      </c>
      <c r="N191" s="158" t="s">
        <v>38</v>
      </c>
      <c r="O191" s="145">
        <v>0</v>
      </c>
      <c r="P191" s="145">
        <f t="shared" si="31"/>
        <v>0</v>
      </c>
      <c r="Q191" s="145">
        <v>1E-4</v>
      </c>
      <c r="R191" s="145">
        <f t="shared" si="32"/>
        <v>1E-4</v>
      </c>
      <c r="S191" s="145">
        <v>0</v>
      </c>
      <c r="T191" s="146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7" t="s">
        <v>271</v>
      </c>
      <c r="AT191" s="147" t="s">
        <v>209</v>
      </c>
      <c r="AU191" s="147" t="s">
        <v>146</v>
      </c>
      <c r="AY191" s="14" t="s">
        <v>139</v>
      </c>
      <c r="BE191" s="148">
        <f t="shared" si="34"/>
        <v>0</v>
      </c>
      <c r="BF191" s="148">
        <f t="shared" si="35"/>
        <v>0</v>
      </c>
      <c r="BG191" s="148">
        <f t="shared" si="36"/>
        <v>0</v>
      </c>
      <c r="BH191" s="148">
        <f t="shared" si="37"/>
        <v>0</v>
      </c>
      <c r="BI191" s="148">
        <f t="shared" si="38"/>
        <v>0</v>
      </c>
      <c r="BJ191" s="14" t="s">
        <v>146</v>
      </c>
      <c r="BK191" s="148">
        <f t="shared" si="39"/>
        <v>0</v>
      </c>
      <c r="BL191" s="14" t="s">
        <v>204</v>
      </c>
      <c r="BM191" s="147" t="s">
        <v>2154</v>
      </c>
    </row>
    <row r="192" spans="1:65" s="2" customFormat="1" ht="16.5" customHeight="1">
      <c r="A192" s="26"/>
      <c r="B192" s="135"/>
      <c r="C192" s="149" t="s">
        <v>362</v>
      </c>
      <c r="D192" s="149" t="s">
        <v>209</v>
      </c>
      <c r="E192" s="150" t="s">
        <v>2155</v>
      </c>
      <c r="F192" s="151" t="s">
        <v>2156</v>
      </c>
      <c r="G192" s="152" t="s">
        <v>278</v>
      </c>
      <c r="H192" s="153">
        <v>1</v>
      </c>
      <c r="I192" s="154"/>
      <c r="J192" s="154">
        <f t="shared" si="30"/>
        <v>0</v>
      </c>
      <c r="K192" s="155"/>
      <c r="L192" s="156"/>
      <c r="M192" s="157" t="s">
        <v>1</v>
      </c>
      <c r="N192" s="158" t="s">
        <v>38</v>
      </c>
      <c r="O192" s="145">
        <v>0</v>
      </c>
      <c r="P192" s="145">
        <f t="shared" si="31"/>
        <v>0</v>
      </c>
      <c r="Q192" s="145">
        <v>2E-3</v>
      </c>
      <c r="R192" s="145">
        <f t="shared" si="32"/>
        <v>2E-3</v>
      </c>
      <c r="S192" s="145">
        <v>0</v>
      </c>
      <c r="T192" s="146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7" t="s">
        <v>172</v>
      </c>
      <c r="AT192" s="147" t="s">
        <v>209</v>
      </c>
      <c r="AU192" s="147" t="s">
        <v>146</v>
      </c>
      <c r="AY192" s="14" t="s">
        <v>139</v>
      </c>
      <c r="BE192" s="148">
        <f t="shared" si="34"/>
        <v>0</v>
      </c>
      <c r="BF192" s="148">
        <f t="shared" si="35"/>
        <v>0</v>
      </c>
      <c r="BG192" s="148">
        <f t="shared" si="36"/>
        <v>0</v>
      </c>
      <c r="BH192" s="148">
        <f t="shared" si="37"/>
        <v>0</v>
      </c>
      <c r="BI192" s="148">
        <f t="shared" si="38"/>
        <v>0</v>
      </c>
      <c r="BJ192" s="14" t="s">
        <v>146</v>
      </c>
      <c r="BK192" s="148">
        <f t="shared" si="39"/>
        <v>0</v>
      </c>
      <c r="BL192" s="14" t="s">
        <v>145</v>
      </c>
      <c r="BM192" s="147" t="s">
        <v>2157</v>
      </c>
    </row>
    <row r="193" spans="1:65" s="2" customFormat="1" ht="24">
      <c r="A193" s="26"/>
      <c r="B193" s="135"/>
      <c r="C193" s="136" t="s">
        <v>366</v>
      </c>
      <c r="D193" s="136" t="s">
        <v>141</v>
      </c>
      <c r="E193" s="137" t="s">
        <v>2158</v>
      </c>
      <c r="F193" s="138" t="s">
        <v>2159</v>
      </c>
      <c r="G193" s="139" t="s">
        <v>278</v>
      </c>
      <c r="H193" s="140">
        <v>6</v>
      </c>
      <c r="I193" s="141"/>
      <c r="J193" s="141">
        <f t="shared" si="30"/>
        <v>0</v>
      </c>
      <c r="K193" s="142"/>
      <c r="L193" s="27"/>
      <c r="M193" s="143" t="s">
        <v>1</v>
      </c>
      <c r="N193" s="144" t="s">
        <v>38</v>
      </c>
      <c r="O193" s="145">
        <v>0</v>
      </c>
      <c r="P193" s="145">
        <f t="shared" si="31"/>
        <v>0</v>
      </c>
      <c r="Q193" s="145">
        <v>0</v>
      </c>
      <c r="R193" s="145">
        <f t="shared" si="32"/>
        <v>0</v>
      </c>
      <c r="S193" s="145">
        <v>0</v>
      </c>
      <c r="T193" s="146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7" t="s">
        <v>204</v>
      </c>
      <c r="AT193" s="147" t="s">
        <v>141</v>
      </c>
      <c r="AU193" s="147" t="s">
        <v>146</v>
      </c>
      <c r="AY193" s="14" t="s">
        <v>139</v>
      </c>
      <c r="BE193" s="148">
        <f t="shared" si="34"/>
        <v>0</v>
      </c>
      <c r="BF193" s="148">
        <f t="shared" si="35"/>
        <v>0</v>
      </c>
      <c r="BG193" s="148">
        <f t="shared" si="36"/>
        <v>0</v>
      </c>
      <c r="BH193" s="148">
        <f t="shared" si="37"/>
        <v>0</v>
      </c>
      <c r="BI193" s="148">
        <f t="shared" si="38"/>
        <v>0</v>
      </c>
      <c r="BJ193" s="14" t="s">
        <v>146</v>
      </c>
      <c r="BK193" s="148">
        <f t="shared" si="39"/>
        <v>0</v>
      </c>
      <c r="BL193" s="14" t="s">
        <v>204</v>
      </c>
      <c r="BM193" s="147" t="s">
        <v>2160</v>
      </c>
    </row>
    <row r="194" spans="1:65" s="2" customFormat="1" ht="16.5" customHeight="1">
      <c r="A194" s="26"/>
      <c r="B194" s="135"/>
      <c r="C194" s="136" t="s">
        <v>370</v>
      </c>
      <c r="D194" s="136" t="s">
        <v>141</v>
      </c>
      <c r="E194" s="137" t="s">
        <v>2161</v>
      </c>
      <c r="F194" s="138" t="s">
        <v>2162</v>
      </c>
      <c r="G194" s="139" t="s">
        <v>278</v>
      </c>
      <c r="H194" s="140">
        <v>2</v>
      </c>
      <c r="I194" s="141"/>
      <c r="J194" s="141">
        <f t="shared" si="30"/>
        <v>0</v>
      </c>
      <c r="K194" s="142"/>
      <c r="L194" s="27"/>
      <c r="M194" s="143" t="s">
        <v>1</v>
      </c>
      <c r="N194" s="144" t="s">
        <v>38</v>
      </c>
      <c r="O194" s="145">
        <v>0</v>
      </c>
      <c r="P194" s="145">
        <f t="shared" si="31"/>
        <v>0</v>
      </c>
      <c r="Q194" s="145">
        <v>0</v>
      </c>
      <c r="R194" s="145">
        <f t="shared" si="32"/>
        <v>0</v>
      </c>
      <c r="S194" s="145">
        <v>0</v>
      </c>
      <c r="T194" s="146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7" t="s">
        <v>204</v>
      </c>
      <c r="AT194" s="147" t="s">
        <v>141</v>
      </c>
      <c r="AU194" s="147" t="s">
        <v>146</v>
      </c>
      <c r="AY194" s="14" t="s">
        <v>139</v>
      </c>
      <c r="BE194" s="148">
        <f t="shared" si="34"/>
        <v>0</v>
      </c>
      <c r="BF194" s="148">
        <f t="shared" si="35"/>
        <v>0</v>
      </c>
      <c r="BG194" s="148">
        <f t="shared" si="36"/>
        <v>0</v>
      </c>
      <c r="BH194" s="148">
        <f t="shared" si="37"/>
        <v>0</v>
      </c>
      <c r="BI194" s="148">
        <f t="shared" si="38"/>
        <v>0</v>
      </c>
      <c r="BJ194" s="14" t="s">
        <v>146</v>
      </c>
      <c r="BK194" s="148">
        <f t="shared" si="39"/>
        <v>0</v>
      </c>
      <c r="BL194" s="14" t="s">
        <v>204</v>
      </c>
      <c r="BM194" s="147" t="s">
        <v>2163</v>
      </c>
    </row>
    <row r="195" spans="1:65" s="2" customFormat="1" ht="16.5" customHeight="1">
      <c r="A195" s="26"/>
      <c r="B195" s="135"/>
      <c r="C195" s="136" t="s">
        <v>374</v>
      </c>
      <c r="D195" s="136" t="s">
        <v>141</v>
      </c>
      <c r="E195" s="137" t="s">
        <v>2164</v>
      </c>
      <c r="F195" s="138" t="s">
        <v>2165</v>
      </c>
      <c r="G195" s="139" t="s">
        <v>278</v>
      </c>
      <c r="H195" s="140">
        <v>2</v>
      </c>
      <c r="I195" s="141"/>
      <c r="J195" s="141">
        <f t="shared" si="30"/>
        <v>0</v>
      </c>
      <c r="K195" s="142"/>
      <c r="L195" s="27"/>
      <c r="M195" s="143" t="s">
        <v>1</v>
      </c>
      <c r="N195" s="144" t="s">
        <v>38</v>
      </c>
      <c r="O195" s="145">
        <v>0</v>
      </c>
      <c r="P195" s="145">
        <f t="shared" si="31"/>
        <v>0</v>
      </c>
      <c r="Q195" s="145">
        <v>0</v>
      </c>
      <c r="R195" s="145">
        <f t="shared" si="32"/>
        <v>0</v>
      </c>
      <c r="S195" s="145">
        <v>0</v>
      </c>
      <c r="T195" s="146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7" t="s">
        <v>204</v>
      </c>
      <c r="AT195" s="147" t="s">
        <v>141</v>
      </c>
      <c r="AU195" s="147" t="s">
        <v>146</v>
      </c>
      <c r="AY195" s="14" t="s">
        <v>139</v>
      </c>
      <c r="BE195" s="148">
        <f t="shared" si="34"/>
        <v>0</v>
      </c>
      <c r="BF195" s="148">
        <f t="shared" si="35"/>
        <v>0</v>
      </c>
      <c r="BG195" s="148">
        <f t="shared" si="36"/>
        <v>0</v>
      </c>
      <c r="BH195" s="148">
        <f t="shared" si="37"/>
        <v>0</v>
      </c>
      <c r="BI195" s="148">
        <f t="shared" si="38"/>
        <v>0</v>
      </c>
      <c r="BJ195" s="14" t="s">
        <v>146</v>
      </c>
      <c r="BK195" s="148">
        <f t="shared" si="39"/>
        <v>0</v>
      </c>
      <c r="BL195" s="14" t="s">
        <v>204</v>
      </c>
      <c r="BM195" s="147" t="s">
        <v>2166</v>
      </c>
    </row>
    <row r="196" spans="1:65" s="2" customFormat="1" ht="24">
      <c r="A196" s="26"/>
      <c r="B196" s="135"/>
      <c r="C196" s="136" t="s">
        <v>379</v>
      </c>
      <c r="D196" s="136" t="s">
        <v>141</v>
      </c>
      <c r="E196" s="137" t="s">
        <v>2167</v>
      </c>
      <c r="F196" s="138" t="s">
        <v>2168</v>
      </c>
      <c r="G196" s="139" t="s">
        <v>261</v>
      </c>
      <c r="H196" s="140">
        <v>0.1</v>
      </c>
      <c r="I196" s="141"/>
      <c r="J196" s="141">
        <f t="shared" si="30"/>
        <v>0</v>
      </c>
      <c r="K196" s="142"/>
      <c r="L196" s="27"/>
      <c r="M196" s="143" t="s">
        <v>1</v>
      </c>
      <c r="N196" s="144" t="s">
        <v>38</v>
      </c>
      <c r="O196" s="145">
        <v>2.4359999999999999</v>
      </c>
      <c r="P196" s="145">
        <f t="shared" si="31"/>
        <v>0.24360000000000001</v>
      </c>
      <c r="Q196" s="145">
        <v>0</v>
      </c>
      <c r="R196" s="145">
        <f t="shared" si="32"/>
        <v>0</v>
      </c>
      <c r="S196" s="145">
        <v>0</v>
      </c>
      <c r="T196" s="146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7" t="s">
        <v>204</v>
      </c>
      <c r="AT196" s="147" t="s">
        <v>141</v>
      </c>
      <c r="AU196" s="147" t="s">
        <v>146</v>
      </c>
      <c r="AY196" s="14" t="s">
        <v>139</v>
      </c>
      <c r="BE196" s="148">
        <f t="shared" si="34"/>
        <v>0</v>
      </c>
      <c r="BF196" s="148">
        <f t="shared" si="35"/>
        <v>0</v>
      </c>
      <c r="BG196" s="148">
        <f t="shared" si="36"/>
        <v>0</v>
      </c>
      <c r="BH196" s="148">
        <f t="shared" si="37"/>
        <v>0</v>
      </c>
      <c r="BI196" s="148">
        <f t="shared" si="38"/>
        <v>0</v>
      </c>
      <c r="BJ196" s="14" t="s">
        <v>146</v>
      </c>
      <c r="BK196" s="148">
        <f t="shared" si="39"/>
        <v>0</v>
      </c>
      <c r="BL196" s="14" t="s">
        <v>204</v>
      </c>
      <c r="BM196" s="147" t="s">
        <v>2169</v>
      </c>
    </row>
    <row r="197" spans="1:65" s="2" customFormat="1" ht="16.5" customHeight="1">
      <c r="A197" s="26"/>
      <c r="B197" s="135"/>
      <c r="C197" s="136" t="s">
        <v>383</v>
      </c>
      <c r="D197" s="136" t="s">
        <v>141</v>
      </c>
      <c r="E197" s="137" t="s">
        <v>2170</v>
      </c>
      <c r="F197" s="138" t="s">
        <v>2171</v>
      </c>
      <c r="G197" s="139" t="s">
        <v>261</v>
      </c>
      <c r="H197" s="140">
        <v>0.03</v>
      </c>
      <c r="I197" s="141"/>
      <c r="J197" s="141">
        <f t="shared" si="30"/>
        <v>0</v>
      </c>
      <c r="K197" s="142"/>
      <c r="L197" s="27"/>
      <c r="M197" s="143" t="s">
        <v>1</v>
      </c>
      <c r="N197" s="144" t="s">
        <v>38</v>
      </c>
      <c r="O197" s="145">
        <v>2.4359999999999999</v>
      </c>
      <c r="P197" s="145">
        <f t="shared" si="31"/>
        <v>7.3080000000000006E-2</v>
      </c>
      <c r="Q197" s="145">
        <v>0</v>
      </c>
      <c r="R197" s="145">
        <f t="shared" si="32"/>
        <v>0</v>
      </c>
      <c r="S197" s="145">
        <v>0</v>
      </c>
      <c r="T197" s="146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7" t="s">
        <v>204</v>
      </c>
      <c r="AT197" s="147" t="s">
        <v>141</v>
      </c>
      <c r="AU197" s="147" t="s">
        <v>146</v>
      </c>
      <c r="AY197" s="14" t="s">
        <v>139</v>
      </c>
      <c r="BE197" s="148">
        <f t="shared" si="34"/>
        <v>0</v>
      </c>
      <c r="BF197" s="148">
        <f t="shared" si="35"/>
        <v>0</v>
      </c>
      <c r="BG197" s="148">
        <f t="shared" si="36"/>
        <v>0</v>
      </c>
      <c r="BH197" s="148">
        <f t="shared" si="37"/>
        <v>0</v>
      </c>
      <c r="BI197" s="148">
        <f t="shared" si="38"/>
        <v>0</v>
      </c>
      <c r="BJ197" s="14" t="s">
        <v>146</v>
      </c>
      <c r="BK197" s="148">
        <f t="shared" si="39"/>
        <v>0</v>
      </c>
      <c r="BL197" s="14" t="s">
        <v>204</v>
      </c>
      <c r="BM197" s="147" t="s">
        <v>2172</v>
      </c>
    </row>
    <row r="198" spans="1:65" s="12" customFormat="1" ht="22.9" customHeight="1">
      <c r="B198" s="123"/>
      <c r="D198" s="124" t="s">
        <v>71</v>
      </c>
      <c r="E198" s="133" t="s">
        <v>2173</v>
      </c>
      <c r="F198" s="133" t="s">
        <v>2174</v>
      </c>
      <c r="I198" s="214"/>
      <c r="J198" s="134">
        <f>BK198</f>
        <v>0</v>
      </c>
      <c r="L198" s="123"/>
      <c r="M198" s="127"/>
      <c r="N198" s="128"/>
      <c r="O198" s="128"/>
      <c r="P198" s="129">
        <f>SUM(P199:P217)</f>
        <v>45.156300000000002</v>
      </c>
      <c r="Q198" s="128"/>
      <c r="R198" s="129">
        <f>SUM(R199:R217)</f>
        <v>0.60928000000000004</v>
      </c>
      <c r="S198" s="128"/>
      <c r="T198" s="130">
        <f>SUM(T199:T217)</f>
        <v>0</v>
      </c>
      <c r="AR198" s="124" t="s">
        <v>146</v>
      </c>
      <c r="AT198" s="131" t="s">
        <v>71</v>
      </c>
      <c r="AU198" s="131" t="s">
        <v>80</v>
      </c>
      <c r="AY198" s="124" t="s">
        <v>139</v>
      </c>
      <c r="BK198" s="132">
        <f>SUM(BK199:BK217)</f>
        <v>0</v>
      </c>
    </row>
    <row r="199" spans="1:65" s="2" customFormat="1" ht="16.5" customHeight="1">
      <c r="A199" s="26"/>
      <c r="B199" s="135"/>
      <c r="C199" s="136" t="s">
        <v>387</v>
      </c>
      <c r="D199" s="136" t="s">
        <v>141</v>
      </c>
      <c r="E199" s="137" t="s">
        <v>2175</v>
      </c>
      <c r="F199" s="138" t="s">
        <v>2176</v>
      </c>
      <c r="G199" s="139" t="s">
        <v>278</v>
      </c>
      <c r="H199" s="140">
        <v>17</v>
      </c>
      <c r="I199" s="141"/>
      <c r="J199" s="141">
        <f t="shared" ref="J199:J217" si="40">ROUND(I199*H199,2)</f>
        <v>0</v>
      </c>
      <c r="K199" s="142"/>
      <c r="L199" s="27"/>
      <c r="M199" s="143" t="s">
        <v>1</v>
      </c>
      <c r="N199" s="144" t="s">
        <v>38</v>
      </c>
      <c r="O199" s="145">
        <v>0.20399999999999999</v>
      </c>
      <c r="P199" s="145">
        <f t="shared" ref="P199:P217" si="41">O199*H199</f>
        <v>3.468</v>
      </c>
      <c r="Q199" s="145">
        <v>5.0000000000000002E-5</v>
      </c>
      <c r="R199" s="145">
        <f t="shared" ref="R199:R217" si="42">Q199*H199</f>
        <v>8.4999999999999995E-4</v>
      </c>
      <c r="S199" s="145">
        <v>0</v>
      </c>
      <c r="T199" s="146">
        <f t="shared" ref="T199:T217" si="43"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7" t="s">
        <v>204</v>
      </c>
      <c r="AT199" s="147" t="s">
        <v>141</v>
      </c>
      <c r="AU199" s="147" t="s">
        <v>146</v>
      </c>
      <c r="AY199" s="14" t="s">
        <v>139</v>
      </c>
      <c r="BE199" s="148">
        <f t="shared" ref="BE199:BE217" si="44">IF(N199="základná",J199,0)</f>
        <v>0</v>
      </c>
      <c r="BF199" s="148">
        <f t="shared" ref="BF199:BF217" si="45">IF(N199="znížená",J199,0)</f>
        <v>0</v>
      </c>
      <c r="BG199" s="148">
        <f t="shared" ref="BG199:BG217" si="46">IF(N199="zákl. prenesená",J199,0)</f>
        <v>0</v>
      </c>
      <c r="BH199" s="148">
        <f t="shared" ref="BH199:BH217" si="47">IF(N199="zníž. prenesená",J199,0)</f>
        <v>0</v>
      </c>
      <c r="BI199" s="148">
        <f t="shared" ref="BI199:BI217" si="48">IF(N199="nulová",J199,0)</f>
        <v>0</v>
      </c>
      <c r="BJ199" s="14" t="s">
        <v>146</v>
      </c>
      <c r="BK199" s="148">
        <f t="shared" ref="BK199:BK217" si="49">ROUND(I199*H199,2)</f>
        <v>0</v>
      </c>
      <c r="BL199" s="14" t="s">
        <v>204</v>
      </c>
      <c r="BM199" s="147" t="s">
        <v>2177</v>
      </c>
    </row>
    <row r="200" spans="1:65" s="2" customFormat="1" ht="24">
      <c r="A200" s="26"/>
      <c r="B200" s="135"/>
      <c r="C200" s="149" t="s">
        <v>391</v>
      </c>
      <c r="D200" s="149" t="s">
        <v>209</v>
      </c>
      <c r="E200" s="150" t="s">
        <v>2178</v>
      </c>
      <c r="F200" s="151" t="s">
        <v>2179</v>
      </c>
      <c r="G200" s="152" t="s">
        <v>278</v>
      </c>
      <c r="H200" s="153">
        <v>17</v>
      </c>
      <c r="I200" s="154"/>
      <c r="J200" s="154">
        <f t="shared" si="40"/>
        <v>0</v>
      </c>
      <c r="K200" s="155"/>
      <c r="L200" s="156"/>
      <c r="M200" s="157" t="s">
        <v>1</v>
      </c>
      <c r="N200" s="158" t="s">
        <v>38</v>
      </c>
      <c r="O200" s="145">
        <v>0</v>
      </c>
      <c r="P200" s="145">
        <f t="shared" si="41"/>
        <v>0</v>
      </c>
      <c r="Q200" s="145">
        <v>1.4999999999999999E-4</v>
      </c>
      <c r="R200" s="145">
        <f t="shared" si="42"/>
        <v>2.5500000000000002E-3</v>
      </c>
      <c r="S200" s="145">
        <v>0</v>
      </c>
      <c r="T200" s="146">
        <f t="shared" si="4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7" t="s">
        <v>271</v>
      </c>
      <c r="AT200" s="147" t="s">
        <v>209</v>
      </c>
      <c r="AU200" s="147" t="s">
        <v>146</v>
      </c>
      <c r="AY200" s="14" t="s">
        <v>139</v>
      </c>
      <c r="BE200" s="148">
        <f t="shared" si="44"/>
        <v>0</v>
      </c>
      <c r="BF200" s="148">
        <f t="shared" si="45"/>
        <v>0</v>
      </c>
      <c r="BG200" s="148">
        <f t="shared" si="46"/>
        <v>0</v>
      </c>
      <c r="BH200" s="148">
        <f t="shared" si="47"/>
        <v>0</v>
      </c>
      <c r="BI200" s="148">
        <f t="shared" si="48"/>
        <v>0</v>
      </c>
      <c r="BJ200" s="14" t="s">
        <v>146</v>
      </c>
      <c r="BK200" s="148">
        <f t="shared" si="49"/>
        <v>0</v>
      </c>
      <c r="BL200" s="14" t="s">
        <v>204</v>
      </c>
      <c r="BM200" s="147" t="s">
        <v>2180</v>
      </c>
    </row>
    <row r="201" spans="1:65" s="2" customFormat="1" ht="24">
      <c r="A201" s="26"/>
      <c r="B201" s="135"/>
      <c r="C201" s="149" t="s">
        <v>395</v>
      </c>
      <c r="D201" s="149" t="s">
        <v>209</v>
      </c>
      <c r="E201" s="150" t="s">
        <v>2181</v>
      </c>
      <c r="F201" s="151" t="s">
        <v>2182</v>
      </c>
      <c r="G201" s="152" t="s">
        <v>278</v>
      </c>
      <c r="H201" s="153">
        <v>1</v>
      </c>
      <c r="I201" s="154"/>
      <c r="J201" s="154">
        <f t="shared" si="40"/>
        <v>0</v>
      </c>
      <c r="K201" s="155"/>
      <c r="L201" s="156"/>
      <c r="M201" s="157" t="s">
        <v>1</v>
      </c>
      <c r="N201" s="158" t="s">
        <v>38</v>
      </c>
      <c r="O201" s="145">
        <v>0</v>
      </c>
      <c r="P201" s="145">
        <f t="shared" si="41"/>
        <v>0</v>
      </c>
      <c r="Q201" s="145">
        <v>2.1000000000000001E-2</v>
      </c>
      <c r="R201" s="145">
        <f t="shared" si="42"/>
        <v>2.1000000000000001E-2</v>
      </c>
      <c r="S201" s="145">
        <v>0</v>
      </c>
      <c r="T201" s="146">
        <f t="shared" si="4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7" t="s">
        <v>271</v>
      </c>
      <c r="AT201" s="147" t="s">
        <v>209</v>
      </c>
      <c r="AU201" s="147" t="s">
        <v>146</v>
      </c>
      <c r="AY201" s="14" t="s">
        <v>139</v>
      </c>
      <c r="BE201" s="148">
        <f t="shared" si="44"/>
        <v>0</v>
      </c>
      <c r="BF201" s="148">
        <f t="shared" si="45"/>
        <v>0</v>
      </c>
      <c r="BG201" s="148">
        <f t="shared" si="46"/>
        <v>0</v>
      </c>
      <c r="BH201" s="148">
        <f t="shared" si="47"/>
        <v>0</v>
      </c>
      <c r="BI201" s="148">
        <f t="shared" si="48"/>
        <v>0</v>
      </c>
      <c r="BJ201" s="14" t="s">
        <v>146</v>
      </c>
      <c r="BK201" s="148">
        <f t="shared" si="49"/>
        <v>0</v>
      </c>
      <c r="BL201" s="14" t="s">
        <v>204</v>
      </c>
      <c r="BM201" s="147" t="s">
        <v>2183</v>
      </c>
    </row>
    <row r="202" spans="1:65" s="2" customFormat="1" ht="24">
      <c r="A202" s="26"/>
      <c r="B202" s="135"/>
      <c r="C202" s="149" t="s">
        <v>399</v>
      </c>
      <c r="D202" s="149" t="s">
        <v>209</v>
      </c>
      <c r="E202" s="150" t="s">
        <v>2184</v>
      </c>
      <c r="F202" s="151" t="s">
        <v>2185</v>
      </c>
      <c r="G202" s="152" t="s">
        <v>278</v>
      </c>
      <c r="H202" s="153">
        <v>1</v>
      </c>
      <c r="I202" s="154"/>
      <c r="J202" s="154">
        <f t="shared" si="40"/>
        <v>0</v>
      </c>
      <c r="K202" s="155"/>
      <c r="L202" s="156"/>
      <c r="M202" s="157" t="s">
        <v>1</v>
      </c>
      <c r="N202" s="158" t="s">
        <v>38</v>
      </c>
      <c r="O202" s="145">
        <v>0</v>
      </c>
      <c r="P202" s="145">
        <f t="shared" si="41"/>
        <v>0</v>
      </c>
      <c r="Q202" s="145">
        <v>3.2000000000000001E-2</v>
      </c>
      <c r="R202" s="145">
        <f t="shared" si="42"/>
        <v>3.2000000000000001E-2</v>
      </c>
      <c r="S202" s="145">
        <v>0</v>
      </c>
      <c r="T202" s="146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7" t="s">
        <v>271</v>
      </c>
      <c r="AT202" s="147" t="s">
        <v>209</v>
      </c>
      <c r="AU202" s="147" t="s">
        <v>146</v>
      </c>
      <c r="AY202" s="14" t="s">
        <v>139</v>
      </c>
      <c r="BE202" s="148">
        <f t="shared" si="44"/>
        <v>0</v>
      </c>
      <c r="BF202" s="148">
        <f t="shared" si="45"/>
        <v>0</v>
      </c>
      <c r="BG202" s="148">
        <f t="shared" si="46"/>
        <v>0</v>
      </c>
      <c r="BH202" s="148">
        <f t="shared" si="47"/>
        <v>0</v>
      </c>
      <c r="BI202" s="148">
        <f t="shared" si="48"/>
        <v>0</v>
      </c>
      <c r="BJ202" s="14" t="s">
        <v>146</v>
      </c>
      <c r="BK202" s="148">
        <f t="shared" si="49"/>
        <v>0</v>
      </c>
      <c r="BL202" s="14" t="s">
        <v>204</v>
      </c>
      <c r="BM202" s="147" t="s">
        <v>2186</v>
      </c>
    </row>
    <row r="203" spans="1:65" s="2" customFormat="1" ht="16.5" customHeight="1">
      <c r="A203" s="26"/>
      <c r="B203" s="135"/>
      <c r="C203" s="149" t="s">
        <v>403</v>
      </c>
      <c r="D203" s="149" t="s">
        <v>209</v>
      </c>
      <c r="E203" s="150" t="s">
        <v>2187</v>
      </c>
      <c r="F203" s="151" t="s">
        <v>2188</v>
      </c>
      <c r="G203" s="152" t="s">
        <v>278</v>
      </c>
      <c r="H203" s="153">
        <v>8</v>
      </c>
      <c r="I203" s="154"/>
      <c r="J203" s="154">
        <f t="shared" si="40"/>
        <v>0</v>
      </c>
      <c r="K203" s="155"/>
      <c r="L203" s="156"/>
      <c r="M203" s="157" t="s">
        <v>1</v>
      </c>
      <c r="N203" s="158" t="s">
        <v>38</v>
      </c>
      <c r="O203" s="145">
        <v>0</v>
      </c>
      <c r="P203" s="145">
        <f t="shared" si="41"/>
        <v>0</v>
      </c>
      <c r="Q203" s="145">
        <v>3.8629999999999998E-2</v>
      </c>
      <c r="R203" s="145">
        <f t="shared" si="42"/>
        <v>0.30903999999999998</v>
      </c>
      <c r="S203" s="145">
        <v>0</v>
      </c>
      <c r="T203" s="146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7" t="s">
        <v>271</v>
      </c>
      <c r="AT203" s="147" t="s">
        <v>209</v>
      </c>
      <c r="AU203" s="147" t="s">
        <v>146</v>
      </c>
      <c r="AY203" s="14" t="s">
        <v>139</v>
      </c>
      <c r="BE203" s="148">
        <f t="shared" si="44"/>
        <v>0</v>
      </c>
      <c r="BF203" s="148">
        <f t="shared" si="45"/>
        <v>0</v>
      </c>
      <c r="BG203" s="148">
        <f t="shared" si="46"/>
        <v>0</v>
      </c>
      <c r="BH203" s="148">
        <f t="shared" si="47"/>
        <v>0</v>
      </c>
      <c r="BI203" s="148">
        <f t="shared" si="48"/>
        <v>0</v>
      </c>
      <c r="BJ203" s="14" t="s">
        <v>146</v>
      </c>
      <c r="BK203" s="148">
        <f t="shared" si="49"/>
        <v>0</v>
      </c>
      <c r="BL203" s="14" t="s">
        <v>204</v>
      </c>
      <c r="BM203" s="147" t="s">
        <v>2189</v>
      </c>
    </row>
    <row r="204" spans="1:65" s="2" customFormat="1" ht="16.5" customHeight="1">
      <c r="A204" s="26"/>
      <c r="B204" s="135"/>
      <c r="C204" s="149" t="s">
        <v>408</v>
      </c>
      <c r="D204" s="149" t="s">
        <v>209</v>
      </c>
      <c r="E204" s="150" t="s">
        <v>2190</v>
      </c>
      <c r="F204" s="151" t="s">
        <v>2191</v>
      </c>
      <c r="G204" s="152" t="s">
        <v>278</v>
      </c>
      <c r="H204" s="153">
        <v>4</v>
      </c>
      <c r="I204" s="154"/>
      <c r="J204" s="154">
        <f t="shared" si="40"/>
        <v>0</v>
      </c>
      <c r="K204" s="155"/>
      <c r="L204" s="156"/>
      <c r="M204" s="157" t="s">
        <v>1</v>
      </c>
      <c r="N204" s="158" t="s">
        <v>38</v>
      </c>
      <c r="O204" s="145">
        <v>0</v>
      </c>
      <c r="P204" s="145">
        <f t="shared" si="41"/>
        <v>0</v>
      </c>
      <c r="Q204" s="145">
        <v>1.8890000000000001E-2</v>
      </c>
      <c r="R204" s="145">
        <f t="shared" si="42"/>
        <v>7.5560000000000002E-2</v>
      </c>
      <c r="S204" s="145">
        <v>0</v>
      </c>
      <c r="T204" s="146">
        <f t="shared" si="4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7" t="s">
        <v>271</v>
      </c>
      <c r="AT204" s="147" t="s">
        <v>209</v>
      </c>
      <c r="AU204" s="147" t="s">
        <v>146</v>
      </c>
      <c r="AY204" s="14" t="s">
        <v>139</v>
      </c>
      <c r="BE204" s="148">
        <f t="shared" si="44"/>
        <v>0</v>
      </c>
      <c r="BF204" s="148">
        <f t="shared" si="45"/>
        <v>0</v>
      </c>
      <c r="BG204" s="148">
        <f t="shared" si="46"/>
        <v>0</v>
      </c>
      <c r="BH204" s="148">
        <f t="shared" si="47"/>
        <v>0</v>
      </c>
      <c r="BI204" s="148">
        <f t="shared" si="48"/>
        <v>0</v>
      </c>
      <c r="BJ204" s="14" t="s">
        <v>146</v>
      </c>
      <c r="BK204" s="148">
        <f t="shared" si="49"/>
        <v>0</v>
      </c>
      <c r="BL204" s="14" t="s">
        <v>204</v>
      </c>
      <c r="BM204" s="147" t="s">
        <v>2192</v>
      </c>
    </row>
    <row r="205" spans="1:65" s="2" customFormat="1" ht="16.5" customHeight="1">
      <c r="A205" s="26"/>
      <c r="B205" s="135"/>
      <c r="C205" s="149" t="s">
        <v>412</v>
      </c>
      <c r="D205" s="149" t="s">
        <v>209</v>
      </c>
      <c r="E205" s="150" t="s">
        <v>2193</v>
      </c>
      <c r="F205" s="151" t="s">
        <v>2194</v>
      </c>
      <c r="G205" s="152" t="s">
        <v>278</v>
      </c>
      <c r="H205" s="153">
        <v>4</v>
      </c>
      <c r="I205" s="154"/>
      <c r="J205" s="154">
        <f t="shared" si="40"/>
        <v>0</v>
      </c>
      <c r="K205" s="155"/>
      <c r="L205" s="156"/>
      <c r="M205" s="157" t="s">
        <v>1</v>
      </c>
      <c r="N205" s="158" t="s">
        <v>38</v>
      </c>
      <c r="O205" s="145">
        <v>0</v>
      </c>
      <c r="P205" s="145">
        <f t="shared" si="41"/>
        <v>0</v>
      </c>
      <c r="Q205" s="145">
        <v>2.7949999999999999E-2</v>
      </c>
      <c r="R205" s="145">
        <f t="shared" si="42"/>
        <v>0.1118</v>
      </c>
      <c r="S205" s="145">
        <v>0</v>
      </c>
      <c r="T205" s="146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7" t="s">
        <v>271</v>
      </c>
      <c r="AT205" s="147" t="s">
        <v>209</v>
      </c>
      <c r="AU205" s="147" t="s">
        <v>146</v>
      </c>
      <c r="AY205" s="14" t="s">
        <v>139</v>
      </c>
      <c r="BE205" s="148">
        <f t="shared" si="44"/>
        <v>0</v>
      </c>
      <c r="BF205" s="148">
        <f t="shared" si="45"/>
        <v>0</v>
      </c>
      <c r="BG205" s="148">
        <f t="shared" si="46"/>
        <v>0</v>
      </c>
      <c r="BH205" s="148">
        <f t="shared" si="47"/>
        <v>0</v>
      </c>
      <c r="BI205" s="148">
        <f t="shared" si="48"/>
        <v>0</v>
      </c>
      <c r="BJ205" s="14" t="s">
        <v>146</v>
      </c>
      <c r="BK205" s="148">
        <f t="shared" si="49"/>
        <v>0</v>
      </c>
      <c r="BL205" s="14" t="s">
        <v>204</v>
      </c>
      <c r="BM205" s="147" t="s">
        <v>2195</v>
      </c>
    </row>
    <row r="206" spans="1:65" s="2" customFormat="1" ht="16.5" customHeight="1">
      <c r="A206" s="26"/>
      <c r="B206" s="135"/>
      <c r="C206" s="149" t="s">
        <v>416</v>
      </c>
      <c r="D206" s="149" t="s">
        <v>209</v>
      </c>
      <c r="E206" s="150" t="s">
        <v>2196</v>
      </c>
      <c r="F206" s="151" t="s">
        <v>2197</v>
      </c>
      <c r="G206" s="152" t="s">
        <v>278</v>
      </c>
      <c r="H206" s="153">
        <v>1</v>
      </c>
      <c r="I206" s="154"/>
      <c r="J206" s="154">
        <f t="shared" si="40"/>
        <v>0</v>
      </c>
      <c r="K206" s="155"/>
      <c r="L206" s="156"/>
      <c r="M206" s="157" t="s">
        <v>1</v>
      </c>
      <c r="N206" s="158" t="s">
        <v>38</v>
      </c>
      <c r="O206" s="145">
        <v>0</v>
      </c>
      <c r="P206" s="145">
        <f t="shared" si="41"/>
        <v>0</v>
      </c>
      <c r="Q206" s="145">
        <v>4.1660000000000003E-2</v>
      </c>
      <c r="R206" s="145">
        <f t="shared" si="42"/>
        <v>4.1660000000000003E-2</v>
      </c>
      <c r="S206" s="145">
        <v>0</v>
      </c>
      <c r="T206" s="146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7" t="s">
        <v>271</v>
      </c>
      <c r="AT206" s="147" t="s">
        <v>209</v>
      </c>
      <c r="AU206" s="147" t="s">
        <v>146</v>
      </c>
      <c r="AY206" s="14" t="s">
        <v>139</v>
      </c>
      <c r="BE206" s="148">
        <f t="shared" si="44"/>
        <v>0</v>
      </c>
      <c r="BF206" s="148">
        <f t="shared" si="45"/>
        <v>0</v>
      </c>
      <c r="BG206" s="148">
        <f t="shared" si="46"/>
        <v>0</v>
      </c>
      <c r="BH206" s="148">
        <f t="shared" si="47"/>
        <v>0</v>
      </c>
      <c r="BI206" s="148">
        <f t="shared" si="48"/>
        <v>0</v>
      </c>
      <c r="BJ206" s="14" t="s">
        <v>146</v>
      </c>
      <c r="BK206" s="148">
        <f t="shared" si="49"/>
        <v>0</v>
      </c>
      <c r="BL206" s="14" t="s">
        <v>204</v>
      </c>
      <c r="BM206" s="147" t="s">
        <v>2198</v>
      </c>
    </row>
    <row r="207" spans="1:65" s="2" customFormat="1" ht="24">
      <c r="A207" s="26"/>
      <c r="B207" s="135"/>
      <c r="C207" s="136" t="s">
        <v>420</v>
      </c>
      <c r="D207" s="136" t="s">
        <v>141</v>
      </c>
      <c r="E207" s="137" t="s">
        <v>2199</v>
      </c>
      <c r="F207" s="138" t="s">
        <v>2200</v>
      </c>
      <c r="G207" s="139" t="s">
        <v>278</v>
      </c>
      <c r="H207" s="140">
        <v>45</v>
      </c>
      <c r="I207" s="141"/>
      <c r="J207" s="141">
        <f t="shared" si="40"/>
        <v>0</v>
      </c>
      <c r="K207" s="142"/>
      <c r="L207" s="27"/>
      <c r="M207" s="143" t="s">
        <v>1</v>
      </c>
      <c r="N207" s="144" t="s">
        <v>38</v>
      </c>
      <c r="O207" s="145">
        <v>0.25353999999999999</v>
      </c>
      <c r="P207" s="145">
        <f t="shared" si="41"/>
        <v>11.4093</v>
      </c>
      <c r="Q207" s="145">
        <v>0</v>
      </c>
      <c r="R207" s="145">
        <f t="shared" si="42"/>
        <v>0</v>
      </c>
      <c r="S207" s="145">
        <v>0</v>
      </c>
      <c r="T207" s="146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7" t="s">
        <v>204</v>
      </c>
      <c r="AT207" s="147" t="s">
        <v>141</v>
      </c>
      <c r="AU207" s="147" t="s">
        <v>146</v>
      </c>
      <c r="AY207" s="14" t="s">
        <v>139</v>
      </c>
      <c r="BE207" s="148">
        <f t="shared" si="44"/>
        <v>0</v>
      </c>
      <c r="BF207" s="148">
        <f t="shared" si="45"/>
        <v>0</v>
      </c>
      <c r="BG207" s="148">
        <f t="shared" si="46"/>
        <v>0</v>
      </c>
      <c r="BH207" s="148">
        <f t="shared" si="47"/>
        <v>0</v>
      </c>
      <c r="BI207" s="148">
        <f t="shared" si="48"/>
        <v>0</v>
      </c>
      <c r="BJ207" s="14" t="s">
        <v>146</v>
      </c>
      <c r="BK207" s="148">
        <f t="shared" si="49"/>
        <v>0</v>
      </c>
      <c r="BL207" s="14" t="s">
        <v>204</v>
      </c>
      <c r="BM207" s="147" t="s">
        <v>2201</v>
      </c>
    </row>
    <row r="208" spans="1:65" s="2" customFormat="1" ht="16.5" customHeight="1">
      <c r="A208" s="26"/>
      <c r="B208" s="135"/>
      <c r="C208" s="136" t="s">
        <v>424</v>
      </c>
      <c r="D208" s="136" t="s">
        <v>141</v>
      </c>
      <c r="E208" s="137" t="s">
        <v>2202</v>
      </c>
      <c r="F208" s="138" t="s">
        <v>2203</v>
      </c>
      <c r="G208" s="139" t="s">
        <v>278</v>
      </c>
      <c r="H208" s="140">
        <v>45</v>
      </c>
      <c r="I208" s="141"/>
      <c r="J208" s="141">
        <f t="shared" si="40"/>
        <v>0</v>
      </c>
      <c r="K208" s="142"/>
      <c r="L208" s="27"/>
      <c r="M208" s="143" t="s">
        <v>1</v>
      </c>
      <c r="N208" s="144" t="s">
        <v>38</v>
      </c>
      <c r="O208" s="145">
        <v>5.8349999999999999E-2</v>
      </c>
      <c r="P208" s="145">
        <f t="shared" si="41"/>
        <v>2.62575</v>
      </c>
      <c r="Q208" s="145">
        <v>5.0000000000000002E-5</v>
      </c>
      <c r="R208" s="145">
        <f t="shared" si="42"/>
        <v>2.2499999999999998E-3</v>
      </c>
      <c r="S208" s="145">
        <v>0</v>
      </c>
      <c r="T208" s="146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7" t="s">
        <v>204</v>
      </c>
      <c r="AT208" s="147" t="s">
        <v>141</v>
      </c>
      <c r="AU208" s="147" t="s">
        <v>146</v>
      </c>
      <c r="AY208" s="14" t="s">
        <v>139</v>
      </c>
      <c r="BE208" s="148">
        <f t="shared" si="44"/>
        <v>0</v>
      </c>
      <c r="BF208" s="148">
        <f t="shared" si="45"/>
        <v>0</v>
      </c>
      <c r="BG208" s="148">
        <f t="shared" si="46"/>
        <v>0</v>
      </c>
      <c r="BH208" s="148">
        <f t="shared" si="47"/>
        <v>0</v>
      </c>
      <c r="BI208" s="148">
        <f t="shared" si="48"/>
        <v>0</v>
      </c>
      <c r="BJ208" s="14" t="s">
        <v>146</v>
      </c>
      <c r="BK208" s="148">
        <f t="shared" si="49"/>
        <v>0</v>
      </c>
      <c r="BL208" s="14" t="s">
        <v>204</v>
      </c>
      <c r="BM208" s="147" t="s">
        <v>2204</v>
      </c>
    </row>
    <row r="209" spans="1:65" s="2" customFormat="1" ht="16.5" customHeight="1">
      <c r="A209" s="26"/>
      <c r="B209" s="135"/>
      <c r="C209" s="149" t="s">
        <v>428</v>
      </c>
      <c r="D209" s="149" t="s">
        <v>209</v>
      </c>
      <c r="E209" s="150" t="s">
        <v>2205</v>
      </c>
      <c r="F209" s="151" t="s">
        <v>2206</v>
      </c>
      <c r="G209" s="152" t="s">
        <v>278</v>
      </c>
      <c r="H209" s="153">
        <v>19</v>
      </c>
      <c r="I209" s="154"/>
      <c r="J209" s="154">
        <f t="shared" si="40"/>
        <v>0</v>
      </c>
      <c r="K209" s="155"/>
      <c r="L209" s="156"/>
      <c r="M209" s="157" t="s">
        <v>1</v>
      </c>
      <c r="N209" s="158" t="s">
        <v>38</v>
      </c>
      <c r="O209" s="145">
        <v>0</v>
      </c>
      <c r="P209" s="145">
        <f t="shared" si="41"/>
        <v>0</v>
      </c>
      <c r="Q209" s="145">
        <v>0</v>
      </c>
      <c r="R209" s="145">
        <f t="shared" si="42"/>
        <v>0</v>
      </c>
      <c r="S209" s="145">
        <v>0</v>
      </c>
      <c r="T209" s="146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7" t="s">
        <v>271</v>
      </c>
      <c r="AT209" s="147" t="s">
        <v>209</v>
      </c>
      <c r="AU209" s="147" t="s">
        <v>146</v>
      </c>
      <c r="AY209" s="14" t="s">
        <v>139</v>
      </c>
      <c r="BE209" s="148">
        <f t="shared" si="44"/>
        <v>0</v>
      </c>
      <c r="BF209" s="148">
        <f t="shared" si="45"/>
        <v>0</v>
      </c>
      <c r="BG209" s="148">
        <f t="shared" si="46"/>
        <v>0</v>
      </c>
      <c r="BH209" s="148">
        <f t="shared" si="47"/>
        <v>0</v>
      </c>
      <c r="BI209" s="148">
        <f t="shared" si="48"/>
        <v>0</v>
      </c>
      <c r="BJ209" s="14" t="s">
        <v>146</v>
      </c>
      <c r="BK209" s="148">
        <f t="shared" si="49"/>
        <v>0</v>
      </c>
      <c r="BL209" s="14" t="s">
        <v>204</v>
      </c>
      <c r="BM209" s="147" t="s">
        <v>2207</v>
      </c>
    </row>
    <row r="210" spans="1:65" s="2" customFormat="1" ht="24">
      <c r="A210" s="26"/>
      <c r="B210" s="135"/>
      <c r="C210" s="149" t="s">
        <v>432</v>
      </c>
      <c r="D210" s="149" t="s">
        <v>209</v>
      </c>
      <c r="E210" s="150" t="s">
        <v>2208</v>
      </c>
      <c r="F210" s="151" t="s">
        <v>2209</v>
      </c>
      <c r="G210" s="152" t="s">
        <v>278</v>
      </c>
      <c r="H210" s="153">
        <v>28</v>
      </c>
      <c r="I210" s="154"/>
      <c r="J210" s="154">
        <f t="shared" si="40"/>
        <v>0</v>
      </c>
      <c r="K210" s="155"/>
      <c r="L210" s="156"/>
      <c r="M210" s="157" t="s">
        <v>1</v>
      </c>
      <c r="N210" s="158" t="s">
        <v>38</v>
      </c>
      <c r="O210" s="145">
        <v>0</v>
      </c>
      <c r="P210" s="145">
        <f t="shared" si="41"/>
        <v>0</v>
      </c>
      <c r="Q210" s="145">
        <v>1.6000000000000001E-4</v>
      </c>
      <c r="R210" s="145">
        <f t="shared" si="42"/>
        <v>4.4799999999999996E-3</v>
      </c>
      <c r="S210" s="145">
        <v>0</v>
      </c>
      <c r="T210" s="146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7" t="s">
        <v>271</v>
      </c>
      <c r="AT210" s="147" t="s">
        <v>209</v>
      </c>
      <c r="AU210" s="147" t="s">
        <v>146</v>
      </c>
      <c r="AY210" s="14" t="s">
        <v>139</v>
      </c>
      <c r="BE210" s="148">
        <f t="shared" si="44"/>
        <v>0</v>
      </c>
      <c r="BF210" s="148">
        <f t="shared" si="45"/>
        <v>0</v>
      </c>
      <c r="BG210" s="148">
        <f t="shared" si="46"/>
        <v>0</v>
      </c>
      <c r="BH210" s="148">
        <f t="shared" si="47"/>
        <v>0</v>
      </c>
      <c r="BI210" s="148">
        <f t="shared" si="48"/>
        <v>0</v>
      </c>
      <c r="BJ210" s="14" t="s">
        <v>146</v>
      </c>
      <c r="BK210" s="148">
        <f t="shared" si="49"/>
        <v>0</v>
      </c>
      <c r="BL210" s="14" t="s">
        <v>204</v>
      </c>
      <c r="BM210" s="147" t="s">
        <v>2210</v>
      </c>
    </row>
    <row r="211" spans="1:65" s="2" customFormat="1" ht="24">
      <c r="A211" s="26"/>
      <c r="B211" s="135"/>
      <c r="C211" s="149" t="s">
        <v>436</v>
      </c>
      <c r="D211" s="149" t="s">
        <v>209</v>
      </c>
      <c r="E211" s="150" t="s">
        <v>2211</v>
      </c>
      <c r="F211" s="151" t="s">
        <v>2212</v>
      </c>
      <c r="G211" s="152" t="s">
        <v>278</v>
      </c>
      <c r="H211" s="153">
        <v>28</v>
      </c>
      <c r="I211" s="154"/>
      <c r="J211" s="154">
        <f t="shared" si="40"/>
        <v>0</v>
      </c>
      <c r="K211" s="155"/>
      <c r="L211" s="156"/>
      <c r="M211" s="157" t="s">
        <v>1</v>
      </c>
      <c r="N211" s="158" t="s">
        <v>38</v>
      </c>
      <c r="O211" s="145">
        <v>0</v>
      </c>
      <c r="P211" s="145">
        <f t="shared" si="41"/>
        <v>0</v>
      </c>
      <c r="Q211" s="145">
        <v>8.0000000000000007E-5</v>
      </c>
      <c r="R211" s="145">
        <f t="shared" si="42"/>
        <v>2.2399999999999998E-3</v>
      </c>
      <c r="S211" s="145">
        <v>0</v>
      </c>
      <c r="T211" s="146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7" t="s">
        <v>271</v>
      </c>
      <c r="AT211" s="147" t="s">
        <v>209</v>
      </c>
      <c r="AU211" s="147" t="s">
        <v>146</v>
      </c>
      <c r="AY211" s="14" t="s">
        <v>139</v>
      </c>
      <c r="BE211" s="148">
        <f t="shared" si="44"/>
        <v>0</v>
      </c>
      <c r="BF211" s="148">
        <f t="shared" si="45"/>
        <v>0</v>
      </c>
      <c r="BG211" s="148">
        <f t="shared" si="46"/>
        <v>0</v>
      </c>
      <c r="BH211" s="148">
        <f t="shared" si="47"/>
        <v>0</v>
      </c>
      <c r="BI211" s="148">
        <f t="shared" si="48"/>
        <v>0</v>
      </c>
      <c r="BJ211" s="14" t="s">
        <v>146</v>
      </c>
      <c r="BK211" s="148">
        <f t="shared" si="49"/>
        <v>0</v>
      </c>
      <c r="BL211" s="14" t="s">
        <v>204</v>
      </c>
      <c r="BM211" s="147" t="s">
        <v>2213</v>
      </c>
    </row>
    <row r="212" spans="1:65" s="2" customFormat="1" ht="24">
      <c r="A212" s="26"/>
      <c r="B212" s="135"/>
      <c r="C212" s="149" t="s">
        <v>440</v>
      </c>
      <c r="D212" s="149" t="s">
        <v>209</v>
      </c>
      <c r="E212" s="150" t="s">
        <v>2214</v>
      </c>
      <c r="F212" s="151" t="s">
        <v>2215</v>
      </c>
      <c r="G212" s="152" t="s">
        <v>278</v>
      </c>
      <c r="H212" s="153">
        <v>45</v>
      </c>
      <c r="I212" s="154"/>
      <c r="J212" s="154">
        <f t="shared" si="40"/>
        <v>0</v>
      </c>
      <c r="K212" s="155"/>
      <c r="L212" s="156"/>
      <c r="M212" s="157" t="s">
        <v>1</v>
      </c>
      <c r="N212" s="158" t="s">
        <v>38</v>
      </c>
      <c r="O212" s="145">
        <v>0</v>
      </c>
      <c r="P212" s="145">
        <f t="shared" si="41"/>
        <v>0</v>
      </c>
      <c r="Q212" s="145">
        <v>1.2999999999999999E-4</v>
      </c>
      <c r="R212" s="145">
        <f t="shared" si="42"/>
        <v>5.8500000000000002E-3</v>
      </c>
      <c r="S212" s="145">
        <v>0</v>
      </c>
      <c r="T212" s="146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7" t="s">
        <v>271</v>
      </c>
      <c r="AT212" s="147" t="s">
        <v>209</v>
      </c>
      <c r="AU212" s="147" t="s">
        <v>146</v>
      </c>
      <c r="AY212" s="14" t="s">
        <v>139</v>
      </c>
      <c r="BE212" s="148">
        <f t="shared" si="44"/>
        <v>0</v>
      </c>
      <c r="BF212" s="148">
        <f t="shared" si="45"/>
        <v>0</v>
      </c>
      <c r="BG212" s="148">
        <f t="shared" si="46"/>
        <v>0</v>
      </c>
      <c r="BH212" s="148">
        <f t="shared" si="47"/>
        <v>0</v>
      </c>
      <c r="BI212" s="148">
        <f t="shared" si="48"/>
        <v>0</v>
      </c>
      <c r="BJ212" s="14" t="s">
        <v>146</v>
      </c>
      <c r="BK212" s="148">
        <f t="shared" si="49"/>
        <v>0</v>
      </c>
      <c r="BL212" s="14" t="s">
        <v>204</v>
      </c>
      <c r="BM212" s="147" t="s">
        <v>2216</v>
      </c>
    </row>
    <row r="213" spans="1:65" s="2" customFormat="1" ht="16.5" customHeight="1">
      <c r="A213" s="26"/>
      <c r="B213" s="135"/>
      <c r="C213" s="136" t="s">
        <v>444</v>
      </c>
      <c r="D213" s="136" t="s">
        <v>141</v>
      </c>
      <c r="E213" s="137" t="s">
        <v>2217</v>
      </c>
      <c r="F213" s="138" t="s">
        <v>2218</v>
      </c>
      <c r="G213" s="139" t="s">
        <v>278</v>
      </c>
      <c r="H213" s="140">
        <v>45</v>
      </c>
      <c r="I213" s="141"/>
      <c r="J213" s="141">
        <f t="shared" si="40"/>
        <v>0</v>
      </c>
      <c r="K213" s="142"/>
      <c r="L213" s="27"/>
      <c r="M213" s="143" t="s">
        <v>1</v>
      </c>
      <c r="N213" s="144" t="s">
        <v>38</v>
      </c>
      <c r="O213" s="145">
        <v>0</v>
      </c>
      <c r="P213" s="145">
        <f t="shared" si="41"/>
        <v>0</v>
      </c>
      <c r="Q213" s="145">
        <v>0</v>
      </c>
      <c r="R213" s="145">
        <f t="shared" si="42"/>
        <v>0</v>
      </c>
      <c r="S213" s="145">
        <v>0</v>
      </c>
      <c r="T213" s="146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7" t="s">
        <v>204</v>
      </c>
      <c r="AT213" s="147" t="s">
        <v>141</v>
      </c>
      <c r="AU213" s="147" t="s">
        <v>146</v>
      </c>
      <c r="AY213" s="14" t="s">
        <v>139</v>
      </c>
      <c r="BE213" s="148">
        <f t="shared" si="44"/>
        <v>0</v>
      </c>
      <c r="BF213" s="148">
        <f t="shared" si="45"/>
        <v>0</v>
      </c>
      <c r="BG213" s="148">
        <f t="shared" si="46"/>
        <v>0</v>
      </c>
      <c r="BH213" s="148">
        <f t="shared" si="47"/>
        <v>0</v>
      </c>
      <c r="BI213" s="148">
        <f t="shared" si="48"/>
        <v>0</v>
      </c>
      <c r="BJ213" s="14" t="s">
        <v>146</v>
      </c>
      <c r="BK213" s="148">
        <f t="shared" si="49"/>
        <v>0</v>
      </c>
      <c r="BL213" s="14" t="s">
        <v>204</v>
      </c>
      <c r="BM213" s="147" t="s">
        <v>2219</v>
      </c>
    </row>
    <row r="214" spans="1:65" s="2" customFormat="1" ht="24">
      <c r="A214" s="26"/>
      <c r="B214" s="135"/>
      <c r="C214" s="136" t="s">
        <v>448</v>
      </c>
      <c r="D214" s="136" t="s">
        <v>141</v>
      </c>
      <c r="E214" s="137" t="s">
        <v>2220</v>
      </c>
      <c r="F214" s="138" t="s">
        <v>2221</v>
      </c>
      <c r="G214" s="139" t="s">
        <v>144</v>
      </c>
      <c r="H214" s="140">
        <v>125</v>
      </c>
      <c r="I214" s="141"/>
      <c r="J214" s="141">
        <f t="shared" si="40"/>
        <v>0</v>
      </c>
      <c r="K214" s="142"/>
      <c r="L214" s="27"/>
      <c r="M214" s="143" t="s">
        <v>1</v>
      </c>
      <c r="N214" s="144" t="s">
        <v>38</v>
      </c>
      <c r="O214" s="145">
        <v>0.12174</v>
      </c>
      <c r="P214" s="145">
        <f t="shared" si="41"/>
        <v>15.217499999999999</v>
      </c>
      <c r="Q214" s="145">
        <v>0</v>
      </c>
      <c r="R214" s="145">
        <f t="shared" si="42"/>
        <v>0</v>
      </c>
      <c r="S214" s="145">
        <v>0</v>
      </c>
      <c r="T214" s="146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7" t="s">
        <v>204</v>
      </c>
      <c r="AT214" s="147" t="s">
        <v>141</v>
      </c>
      <c r="AU214" s="147" t="s">
        <v>146</v>
      </c>
      <c r="AY214" s="14" t="s">
        <v>139</v>
      </c>
      <c r="BE214" s="148">
        <f t="shared" si="44"/>
        <v>0</v>
      </c>
      <c r="BF214" s="148">
        <f t="shared" si="45"/>
        <v>0</v>
      </c>
      <c r="BG214" s="148">
        <f t="shared" si="46"/>
        <v>0</v>
      </c>
      <c r="BH214" s="148">
        <f t="shared" si="47"/>
        <v>0</v>
      </c>
      <c r="BI214" s="148">
        <f t="shared" si="48"/>
        <v>0</v>
      </c>
      <c r="BJ214" s="14" t="s">
        <v>146</v>
      </c>
      <c r="BK214" s="148">
        <f t="shared" si="49"/>
        <v>0</v>
      </c>
      <c r="BL214" s="14" t="s">
        <v>204</v>
      </c>
      <c r="BM214" s="147" t="s">
        <v>2222</v>
      </c>
    </row>
    <row r="215" spans="1:65" s="2" customFormat="1" ht="24">
      <c r="A215" s="26"/>
      <c r="B215" s="135"/>
      <c r="C215" s="136" t="s">
        <v>452</v>
      </c>
      <c r="D215" s="136" t="s">
        <v>141</v>
      </c>
      <c r="E215" s="137" t="s">
        <v>2223</v>
      </c>
      <c r="F215" s="138" t="s">
        <v>2224</v>
      </c>
      <c r="G215" s="139" t="s">
        <v>144</v>
      </c>
      <c r="H215" s="140">
        <v>125</v>
      </c>
      <c r="I215" s="141"/>
      <c r="J215" s="141">
        <f t="shared" si="40"/>
        <v>0</v>
      </c>
      <c r="K215" s="142"/>
      <c r="L215" s="27"/>
      <c r="M215" s="143" t="s">
        <v>1</v>
      </c>
      <c r="N215" s="144" t="s">
        <v>38</v>
      </c>
      <c r="O215" s="145">
        <v>2.9180000000000001E-2</v>
      </c>
      <c r="P215" s="145">
        <f t="shared" si="41"/>
        <v>3.6475</v>
      </c>
      <c r="Q215" s="145">
        <v>0</v>
      </c>
      <c r="R215" s="145">
        <f t="shared" si="42"/>
        <v>0</v>
      </c>
      <c r="S215" s="145">
        <v>0</v>
      </c>
      <c r="T215" s="146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7" t="s">
        <v>204</v>
      </c>
      <c r="AT215" s="147" t="s">
        <v>141</v>
      </c>
      <c r="AU215" s="147" t="s">
        <v>146</v>
      </c>
      <c r="AY215" s="14" t="s">
        <v>139</v>
      </c>
      <c r="BE215" s="148">
        <f t="shared" si="44"/>
        <v>0</v>
      </c>
      <c r="BF215" s="148">
        <f t="shared" si="45"/>
        <v>0</v>
      </c>
      <c r="BG215" s="148">
        <f t="shared" si="46"/>
        <v>0</v>
      </c>
      <c r="BH215" s="148">
        <f t="shared" si="47"/>
        <v>0</v>
      </c>
      <c r="BI215" s="148">
        <f t="shared" si="48"/>
        <v>0</v>
      </c>
      <c r="BJ215" s="14" t="s">
        <v>146</v>
      </c>
      <c r="BK215" s="148">
        <f t="shared" si="49"/>
        <v>0</v>
      </c>
      <c r="BL215" s="14" t="s">
        <v>204</v>
      </c>
      <c r="BM215" s="147" t="s">
        <v>2225</v>
      </c>
    </row>
    <row r="216" spans="1:65" s="2" customFormat="1" ht="24">
      <c r="A216" s="26"/>
      <c r="B216" s="135"/>
      <c r="C216" s="136" t="s">
        <v>456</v>
      </c>
      <c r="D216" s="136" t="s">
        <v>141</v>
      </c>
      <c r="E216" s="137" t="s">
        <v>2226</v>
      </c>
      <c r="F216" s="138" t="s">
        <v>2227</v>
      </c>
      <c r="G216" s="139" t="s">
        <v>278</v>
      </c>
      <c r="H216" s="140">
        <v>45</v>
      </c>
      <c r="I216" s="141"/>
      <c r="J216" s="141">
        <f t="shared" si="40"/>
        <v>0</v>
      </c>
      <c r="K216" s="142"/>
      <c r="L216" s="27"/>
      <c r="M216" s="143" t="s">
        <v>1</v>
      </c>
      <c r="N216" s="144" t="s">
        <v>38</v>
      </c>
      <c r="O216" s="145">
        <v>5.8349999999999999E-2</v>
      </c>
      <c r="P216" s="145">
        <f t="shared" si="41"/>
        <v>2.62575</v>
      </c>
      <c r="Q216" s="145">
        <v>0</v>
      </c>
      <c r="R216" s="145">
        <f t="shared" si="42"/>
        <v>0</v>
      </c>
      <c r="S216" s="145">
        <v>0</v>
      </c>
      <c r="T216" s="146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7" t="s">
        <v>204</v>
      </c>
      <c r="AT216" s="147" t="s">
        <v>141</v>
      </c>
      <c r="AU216" s="147" t="s">
        <v>146</v>
      </c>
      <c r="AY216" s="14" t="s">
        <v>139</v>
      </c>
      <c r="BE216" s="148">
        <f t="shared" si="44"/>
        <v>0</v>
      </c>
      <c r="BF216" s="148">
        <f t="shared" si="45"/>
        <v>0</v>
      </c>
      <c r="BG216" s="148">
        <f t="shared" si="46"/>
        <v>0</v>
      </c>
      <c r="BH216" s="148">
        <f t="shared" si="47"/>
        <v>0</v>
      </c>
      <c r="BI216" s="148">
        <f t="shared" si="48"/>
        <v>0</v>
      </c>
      <c r="BJ216" s="14" t="s">
        <v>146</v>
      </c>
      <c r="BK216" s="148">
        <f t="shared" si="49"/>
        <v>0</v>
      </c>
      <c r="BL216" s="14" t="s">
        <v>204</v>
      </c>
      <c r="BM216" s="147" t="s">
        <v>2228</v>
      </c>
    </row>
    <row r="217" spans="1:65" s="2" customFormat="1" ht="24">
      <c r="A217" s="26"/>
      <c r="B217" s="135"/>
      <c r="C217" s="136" t="s">
        <v>460</v>
      </c>
      <c r="D217" s="136" t="s">
        <v>141</v>
      </c>
      <c r="E217" s="137" t="s">
        <v>2229</v>
      </c>
      <c r="F217" s="138" t="s">
        <v>2230</v>
      </c>
      <c r="G217" s="139" t="s">
        <v>144</v>
      </c>
      <c r="H217" s="140">
        <v>125</v>
      </c>
      <c r="I217" s="141"/>
      <c r="J217" s="141">
        <f t="shared" si="40"/>
        <v>0</v>
      </c>
      <c r="K217" s="142"/>
      <c r="L217" s="27"/>
      <c r="M217" s="143" t="s">
        <v>1</v>
      </c>
      <c r="N217" s="144" t="s">
        <v>38</v>
      </c>
      <c r="O217" s="145">
        <v>4.9299999999999997E-2</v>
      </c>
      <c r="P217" s="145">
        <f t="shared" si="41"/>
        <v>6.1624999999999996</v>
      </c>
      <c r="Q217" s="145">
        <v>0</v>
      </c>
      <c r="R217" s="145">
        <f t="shared" si="42"/>
        <v>0</v>
      </c>
      <c r="S217" s="145">
        <v>0</v>
      </c>
      <c r="T217" s="146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7" t="s">
        <v>204</v>
      </c>
      <c r="AT217" s="147" t="s">
        <v>141</v>
      </c>
      <c r="AU217" s="147" t="s">
        <v>146</v>
      </c>
      <c r="AY217" s="14" t="s">
        <v>139</v>
      </c>
      <c r="BE217" s="148">
        <f t="shared" si="44"/>
        <v>0</v>
      </c>
      <c r="BF217" s="148">
        <f t="shared" si="45"/>
        <v>0</v>
      </c>
      <c r="BG217" s="148">
        <f t="shared" si="46"/>
        <v>0</v>
      </c>
      <c r="BH217" s="148">
        <f t="shared" si="47"/>
        <v>0</v>
      </c>
      <c r="BI217" s="148">
        <f t="shared" si="48"/>
        <v>0</v>
      </c>
      <c r="BJ217" s="14" t="s">
        <v>146</v>
      </c>
      <c r="BK217" s="148">
        <f t="shared" si="49"/>
        <v>0</v>
      </c>
      <c r="BL217" s="14" t="s">
        <v>204</v>
      </c>
      <c r="BM217" s="147" t="s">
        <v>2231</v>
      </c>
    </row>
    <row r="218" spans="1:65" s="12" customFormat="1" ht="22.9" customHeight="1">
      <c r="B218" s="123"/>
      <c r="D218" s="124" t="s">
        <v>71</v>
      </c>
      <c r="E218" s="133" t="s">
        <v>997</v>
      </c>
      <c r="F218" s="133" t="s">
        <v>998</v>
      </c>
      <c r="I218" s="214"/>
      <c r="J218" s="134">
        <f>BK218</f>
        <v>0</v>
      </c>
      <c r="L218" s="123"/>
      <c r="M218" s="127"/>
      <c r="N218" s="128"/>
      <c r="O218" s="128"/>
      <c r="P218" s="129">
        <f>SUM(P219:P221)</f>
        <v>0</v>
      </c>
      <c r="Q218" s="128"/>
      <c r="R218" s="129">
        <f>SUM(R219:R221)</f>
        <v>0</v>
      </c>
      <c r="S218" s="128"/>
      <c r="T218" s="130">
        <f>SUM(T219:T221)</f>
        <v>0</v>
      </c>
      <c r="AR218" s="124" t="s">
        <v>146</v>
      </c>
      <c r="AT218" s="131" t="s">
        <v>71</v>
      </c>
      <c r="AU218" s="131" t="s">
        <v>80</v>
      </c>
      <c r="AY218" s="124" t="s">
        <v>139</v>
      </c>
      <c r="BK218" s="132">
        <f>SUM(BK219:BK221)</f>
        <v>0</v>
      </c>
    </row>
    <row r="219" spans="1:65" s="2" customFormat="1" ht="16.5" customHeight="1">
      <c r="A219" s="26"/>
      <c r="B219" s="135"/>
      <c r="C219" s="136" t="s">
        <v>464</v>
      </c>
      <c r="D219" s="136" t="s">
        <v>141</v>
      </c>
      <c r="E219" s="137" t="s">
        <v>2232</v>
      </c>
      <c r="F219" s="138" t="s">
        <v>2233</v>
      </c>
      <c r="G219" s="139" t="s">
        <v>2013</v>
      </c>
      <c r="H219" s="140">
        <v>1</v>
      </c>
      <c r="I219" s="141"/>
      <c r="J219" s="141">
        <f>ROUND(I219*H219,2)</f>
        <v>0</v>
      </c>
      <c r="K219" s="142"/>
      <c r="L219" s="27"/>
      <c r="M219" s="143" t="s">
        <v>1</v>
      </c>
      <c r="N219" s="144" t="s">
        <v>38</v>
      </c>
      <c r="O219" s="145">
        <v>0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7" t="s">
        <v>204</v>
      </c>
      <c r="AT219" s="147" t="s">
        <v>141</v>
      </c>
      <c r="AU219" s="147" t="s">
        <v>146</v>
      </c>
      <c r="AY219" s="14" t="s">
        <v>139</v>
      </c>
      <c r="BE219" s="148">
        <f>IF(N219="základná",J219,0)</f>
        <v>0</v>
      </c>
      <c r="BF219" s="148">
        <f>IF(N219="znížená",J219,0)</f>
        <v>0</v>
      </c>
      <c r="BG219" s="148">
        <f>IF(N219="zákl. prenesená",J219,0)</f>
        <v>0</v>
      </c>
      <c r="BH219" s="148">
        <f>IF(N219="zníž. prenesená",J219,0)</f>
        <v>0</v>
      </c>
      <c r="BI219" s="148">
        <f>IF(N219="nulová",J219,0)</f>
        <v>0</v>
      </c>
      <c r="BJ219" s="14" t="s">
        <v>146</v>
      </c>
      <c r="BK219" s="148">
        <f>ROUND(I219*H219,2)</f>
        <v>0</v>
      </c>
      <c r="BL219" s="14" t="s">
        <v>204</v>
      </c>
      <c r="BM219" s="147" t="s">
        <v>2234</v>
      </c>
    </row>
    <row r="220" spans="1:65" s="2" customFormat="1" ht="16.5" customHeight="1">
      <c r="A220" s="26"/>
      <c r="B220" s="135"/>
      <c r="C220" s="149" t="s">
        <v>468</v>
      </c>
      <c r="D220" s="149" t="s">
        <v>209</v>
      </c>
      <c r="E220" s="150" t="s">
        <v>2235</v>
      </c>
      <c r="F220" s="151" t="s">
        <v>2236</v>
      </c>
      <c r="G220" s="152" t="s">
        <v>2013</v>
      </c>
      <c r="H220" s="153">
        <v>1</v>
      </c>
      <c r="I220" s="154"/>
      <c r="J220" s="154">
        <f>ROUND(I220*H220,2)</f>
        <v>0</v>
      </c>
      <c r="K220" s="155"/>
      <c r="L220" s="156"/>
      <c r="M220" s="157" t="s">
        <v>1</v>
      </c>
      <c r="N220" s="158" t="s">
        <v>38</v>
      </c>
      <c r="O220" s="145">
        <v>0</v>
      </c>
      <c r="P220" s="145">
        <f>O220*H220</f>
        <v>0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7" t="s">
        <v>271</v>
      </c>
      <c r="AT220" s="147" t="s">
        <v>209</v>
      </c>
      <c r="AU220" s="147" t="s">
        <v>146</v>
      </c>
      <c r="AY220" s="14" t="s">
        <v>139</v>
      </c>
      <c r="BE220" s="148">
        <f>IF(N220="základná",J220,0)</f>
        <v>0</v>
      </c>
      <c r="BF220" s="148">
        <f>IF(N220="znížená",J220,0)</f>
        <v>0</v>
      </c>
      <c r="BG220" s="148">
        <f>IF(N220="zákl. prenesená",J220,0)</f>
        <v>0</v>
      </c>
      <c r="BH220" s="148">
        <f>IF(N220="zníž. prenesená",J220,0)</f>
        <v>0</v>
      </c>
      <c r="BI220" s="148">
        <f>IF(N220="nulová",J220,0)</f>
        <v>0</v>
      </c>
      <c r="BJ220" s="14" t="s">
        <v>146</v>
      </c>
      <c r="BK220" s="148">
        <f>ROUND(I220*H220,2)</f>
        <v>0</v>
      </c>
      <c r="BL220" s="14" t="s">
        <v>204</v>
      </c>
      <c r="BM220" s="147" t="s">
        <v>2237</v>
      </c>
    </row>
    <row r="221" spans="1:65" s="2" customFormat="1" ht="16.5" customHeight="1">
      <c r="A221" s="26"/>
      <c r="B221" s="135"/>
      <c r="C221" s="149" t="s">
        <v>472</v>
      </c>
      <c r="D221" s="149" t="s">
        <v>209</v>
      </c>
      <c r="E221" s="150" t="s">
        <v>2238</v>
      </c>
      <c r="F221" s="151" t="s">
        <v>2239</v>
      </c>
      <c r="G221" s="152" t="s">
        <v>2013</v>
      </c>
      <c r="H221" s="153">
        <v>4</v>
      </c>
      <c r="I221" s="154"/>
      <c r="J221" s="154">
        <f>ROUND(I221*H221,2)</f>
        <v>0</v>
      </c>
      <c r="K221" s="155"/>
      <c r="L221" s="156"/>
      <c r="M221" s="157" t="s">
        <v>1</v>
      </c>
      <c r="N221" s="158" t="s">
        <v>38</v>
      </c>
      <c r="O221" s="145">
        <v>0</v>
      </c>
      <c r="P221" s="145">
        <f>O221*H221</f>
        <v>0</v>
      </c>
      <c r="Q221" s="145">
        <v>0</v>
      </c>
      <c r="R221" s="145">
        <f>Q221*H221</f>
        <v>0</v>
      </c>
      <c r="S221" s="145">
        <v>0</v>
      </c>
      <c r="T221" s="146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7" t="s">
        <v>271</v>
      </c>
      <c r="AT221" s="147" t="s">
        <v>209</v>
      </c>
      <c r="AU221" s="147" t="s">
        <v>146</v>
      </c>
      <c r="AY221" s="14" t="s">
        <v>139</v>
      </c>
      <c r="BE221" s="148">
        <f>IF(N221="základná",J221,0)</f>
        <v>0</v>
      </c>
      <c r="BF221" s="148">
        <f>IF(N221="znížená",J221,0)</f>
        <v>0</v>
      </c>
      <c r="BG221" s="148">
        <f>IF(N221="zákl. prenesená",J221,0)</f>
        <v>0</v>
      </c>
      <c r="BH221" s="148">
        <f>IF(N221="zníž. prenesená",J221,0)</f>
        <v>0</v>
      </c>
      <c r="BI221" s="148">
        <f>IF(N221="nulová",J221,0)</f>
        <v>0</v>
      </c>
      <c r="BJ221" s="14" t="s">
        <v>146</v>
      </c>
      <c r="BK221" s="148">
        <f>ROUND(I221*H221,2)</f>
        <v>0</v>
      </c>
      <c r="BL221" s="14" t="s">
        <v>204</v>
      </c>
      <c r="BM221" s="147" t="s">
        <v>2240</v>
      </c>
    </row>
    <row r="222" spans="1:65" s="12" customFormat="1" ht="22.9" customHeight="1">
      <c r="B222" s="123"/>
      <c r="D222" s="124" t="s">
        <v>71</v>
      </c>
      <c r="E222" s="133" t="s">
        <v>1079</v>
      </c>
      <c r="F222" s="133" t="s">
        <v>2241</v>
      </c>
      <c r="I222" s="214"/>
      <c r="J222" s="134">
        <f>BK222</f>
        <v>0</v>
      </c>
      <c r="L222" s="123"/>
      <c r="M222" s="127"/>
      <c r="N222" s="128"/>
      <c r="O222" s="128"/>
      <c r="P222" s="129">
        <f>SUM(P223:P224)</f>
        <v>32.524180000000001</v>
      </c>
      <c r="Q222" s="128"/>
      <c r="R222" s="129">
        <f>SUM(R223:R224)</f>
        <v>2.7140000000000001E-2</v>
      </c>
      <c r="S222" s="128"/>
      <c r="T222" s="130">
        <f>SUM(T223:T224)</f>
        <v>0</v>
      </c>
      <c r="AR222" s="124" t="s">
        <v>146</v>
      </c>
      <c r="AT222" s="131" t="s">
        <v>71</v>
      </c>
      <c r="AU222" s="131" t="s">
        <v>80</v>
      </c>
      <c r="AY222" s="124" t="s">
        <v>139</v>
      </c>
      <c r="BK222" s="132">
        <f>SUM(BK223:BK224)</f>
        <v>0</v>
      </c>
    </row>
    <row r="223" spans="1:65" s="2" customFormat="1" ht="24">
      <c r="A223" s="26"/>
      <c r="B223" s="135"/>
      <c r="C223" s="136" t="s">
        <v>476</v>
      </c>
      <c r="D223" s="136" t="s">
        <v>141</v>
      </c>
      <c r="E223" s="137" t="s">
        <v>2242</v>
      </c>
      <c r="F223" s="138" t="s">
        <v>2243</v>
      </c>
      <c r="G223" s="139" t="s">
        <v>144</v>
      </c>
      <c r="H223" s="140">
        <v>1.1000000000000001</v>
      </c>
      <c r="I223" s="141"/>
      <c r="J223" s="141">
        <f>ROUND(I223*H223,2)</f>
        <v>0</v>
      </c>
      <c r="K223" s="142"/>
      <c r="L223" s="27"/>
      <c r="M223" s="143" t="s">
        <v>1</v>
      </c>
      <c r="N223" s="144" t="s">
        <v>38</v>
      </c>
      <c r="O223" s="145">
        <v>0.15594</v>
      </c>
      <c r="P223" s="145">
        <f>O223*H223</f>
        <v>0.17152999999999999</v>
      </c>
      <c r="Q223" s="145">
        <v>5.4000000000000001E-4</v>
      </c>
      <c r="R223" s="145">
        <f>Q223*H223</f>
        <v>5.9000000000000003E-4</v>
      </c>
      <c r="S223" s="145">
        <v>0</v>
      </c>
      <c r="T223" s="146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7" t="s">
        <v>204</v>
      </c>
      <c r="AT223" s="147" t="s">
        <v>141</v>
      </c>
      <c r="AU223" s="147" t="s">
        <v>146</v>
      </c>
      <c r="AY223" s="14" t="s">
        <v>139</v>
      </c>
      <c r="BE223" s="148">
        <f>IF(N223="základná",J223,0)</f>
        <v>0</v>
      </c>
      <c r="BF223" s="148">
        <f>IF(N223="znížená",J223,0)</f>
        <v>0</v>
      </c>
      <c r="BG223" s="148">
        <f>IF(N223="zákl. prenesená",J223,0)</f>
        <v>0</v>
      </c>
      <c r="BH223" s="148">
        <f>IF(N223="zníž. prenesená",J223,0)</f>
        <v>0</v>
      </c>
      <c r="BI223" s="148">
        <f>IF(N223="nulová",J223,0)</f>
        <v>0</v>
      </c>
      <c r="BJ223" s="14" t="s">
        <v>146</v>
      </c>
      <c r="BK223" s="148">
        <f>ROUND(I223*H223,2)</f>
        <v>0</v>
      </c>
      <c r="BL223" s="14" t="s">
        <v>204</v>
      </c>
      <c r="BM223" s="147" t="s">
        <v>2244</v>
      </c>
    </row>
    <row r="224" spans="1:65" s="2" customFormat="1" ht="24">
      <c r="A224" s="26"/>
      <c r="B224" s="135"/>
      <c r="C224" s="136" t="s">
        <v>480</v>
      </c>
      <c r="D224" s="136" t="s">
        <v>141</v>
      </c>
      <c r="E224" s="137" t="s">
        <v>2245</v>
      </c>
      <c r="F224" s="138" t="s">
        <v>2246</v>
      </c>
      <c r="G224" s="139" t="s">
        <v>154</v>
      </c>
      <c r="H224" s="140">
        <v>295</v>
      </c>
      <c r="I224" s="141"/>
      <c r="J224" s="141">
        <f>ROUND(I224*H224,2)</f>
        <v>0</v>
      </c>
      <c r="K224" s="142"/>
      <c r="L224" s="27"/>
      <c r="M224" s="143" t="s">
        <v>1</v>
      </c>
      <c r="N224" s="144" t="s">
        <v>38</v>
      </c>
      <c r="O224" s="145">
        <v>0.10967</v>
      </c>
      <c r="P224" s="145">
        <f>O224*H224</f>
        <v>32.352649999999997</v>
      </c>
      <c r="Q224" s="145">
        <v>9.0000000000000006E-5</v>
      </c>
      <c r="R224" s="145">
        <f>Q224*H224</f>
        <v>2.6550000000000001E-2</v>
      </c>
      <c r="S224" s="145">
        <v>0</v>
      </c>
      <c r="T224" s="146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7" t="s">
        <v>204</v>
      </c>
      <c r="AT224" s="147" t="s">
        <v>141</v>
      </c>
      <c r="AU224" s="147" t="s">
        <v>146</v>
      </c>
      <c r="AY224" s="14" t="s">
        <v>139</v>
      </c>
      <c r="BE224" s="148">
        <f>IF(N224="základná",J224,0)</f>
        <v>0</v>
      </c>
      <c r="BF224" s="148">
        <f>IF(N224="znížená",J224,0)</f>
        <v>0</v>
      </c>
      <c r="BG224" s="148">
        <f>IF(N224="zákl. prenesená",J224,0)</f>
        <v>0</v>
      </c>
      <c r="BH224" s="148">
        <f>IF(N224="zníž. prenesená",J224,0)</f>
        <v>0</v>
      </c>
      <c r="BI224" s="148">
        <f>IF(N224="nulová",J224,0)</f>
        <v>0</v>
      </c>
      <c r="BJ224" s="14" t="s">
        <v>146</v>
      </c>
      <c r="BK224" s="148">
        <f>ROUND(I224*H224,2)</f>
        <v>0</v>
      </c>
      <c r="BL224" s="14" t="s">
        <v>204</v>
      </c>
      <c r="BM224" s="147" t="s">
        <v>2247</v>
      </c>
    </row>
    <row r="225" spans="1:65" s="12" customFormat="1" ht="25.9" customHeight="1">
      <c r="B225" s="123"/>
      <c r="D225" s="124" t="s">
        <v>71</v>
      </c>
      <c r="E225" s="125" t="s">
        <v>209</v>
      </c>
      <c r="F225" s="125" t="s">
        <v>209</v>
      </c>
      <c r="I225" s="214"/>
      <c r="J225" s="126">
        <f>BK225</f>
        <v>0</v>
      </c>
      <c r="L225" s="123"/>
      <c r="M225" s="127"/>
      <c r="N225" s="128"/>
      <c r="O225" s="128"/>
      <c r="P225" s="129">
        <f>P226+P230+P241</f>
        <v>0</v>
      </c>
      <c r="Q225" s="128"/>
      <c r="R225" s="129">
        <f>R226+R230+R241</f>
        <v>0</v>
      </c>
      <c r="S225" s="128"/>
      <c r="T225" s="130">
        <f>T226+T230+T241</f>
        <v>0</v>
      </c>
      <c r="AR225" s="124" t="s">
        <v>151</v>
      </c>
      <c r="AT225" s="131" t="s">
        <v>71</v>
      </c>
      <c r="AU225" s="131" t="s">
        <v>72</v>
      </c>
      <c r="AY225" s="124" t="s">
        <v>139</v>
      </c>
      <c r="BK225" s="132">
        <f>BK226+BK230+BK241</f>
        <v>0</v>
      </c>
    </row>
    <row r="226" spans="1:65" s="12" customFormat="1" ht="22.9" customHeight="1">
      <c r="B226" s="123"/>
      <c r="D226" s="124" t="s">
        <v>71</v>
      </c>
      <c r="E226" s="133" t="s">
        <v>2248</v>
      </c>
      <c r="F226" s="133" t="s">
        <v>2249</v>
      </c>
      <c r="I226" s="214"/>
      <c r="J226" s="134">
        <f>BK226</f>
        <v>0</v>
      </c>
      <c r="L226" s="123"/>
      <c r="M226" s="127"/>
      <c r="N226" s="128"/>
      <c r="O226" s="128"/>
      <c r="P226" s="129">
        <f>SUM(P227:P229)</f>
        <v>0</v>
      </c>
      <c r="Q226" s="128"/>
      <c r="R226" s="129">
        <f>SUM(R227:R229)</f>
        <v>0</v>
      </c>
      <c r="S226" s="128"/>
      <c r="T226" s="130">
        <f>SUM(T227:T229)</f>
        <v>0</v>
      </c>
      <c r="AR226" s="124" t="s">
        <v>151</v>
      </c>
      <c r="AT226" s="131" t="s">
        <v>71</v>
      </c>
      <c r="AU226" s="131" t="s">
        <v>80</v>
      </c>
      <c r="AY226" s="124" t="s">
        <v>139</v>
      </c>
      <c r="BK226" s="132">
        <f>SUM(BK227:BK229)</f>
        <v>0</v>
      </c>
    </row>
    <row r="227" spans="1:65" s="2" customFormat="1" ht="16.5" customHeight="1">
      <c r="A227" s="26"/>
      <c r="B227" s="135"/>
      <c r="C227" s="149" t="s">
        <v>484</v>
      </c>
      <c r="D227" s="149" t="s">
        <v>209</v>
      </c>
      <c r="E227" s="150" t="s">
        <v>2250</v>
      </c>
      <c r="F227" s="151" t="s">
        <v>2251</v>
      </c>
      <c r="G227" s="152" t="s">
        <v>212</v>
      </c>
      <c r="H227" s="153">
        <v>120</v>
      </c>
      <c r="I227" s="154"/>
      <c r="J227" s="154">
        <f>ROUND(I227*H227,2)</f>
        <v>0</v>
      </c>
      <c r="K227" s="155"/>
      <c r="L227" s="156"/>
      <c r="M227" s="157" t="s">
        <v>1</v>
      </c>
      <c r="N227" s="158" t="s">
        <v>38</v>
      </c>
      <c r="O227" s="145">
        <v>0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7" t="s">
        <v>271</v>
      </c>
      <c r="AT227" s="147" t="s">
        <v>209</v>
      </c>
      <c r="AU227" s="147" t="s">
        <v>146</v>
      </c>
      <c r="AY227" s="14" t="s">
        <v>139</v>
      </c>
      <c r="BE227" s="148">
        <f>IF(N227="základná",J227,0)</f>
        <v>0</v>
      </c>
      <c r="BF227" s="148">
        <f>IF(N227="znížená",J227,0)</f>
        <v>0</v>
      </c>
      <c r="BG227" s="148">
        <f>IF(N227="zákl. prenesená",J227,0)</f>
        <v>0</v>
      </c>
      <c r="BH227" s="148">
        <f>IF(N227="zníž. prenesená",J227,0)</f>
        <v>0</v>
      </c>
      <c r="BI227" s="148">
        <f>IF(N227="nulová",J227,0)</f>
        <v>0</v>
      </c>
      <c r="BJ227" s="14" t="s">
        <v>146</v>
      </c>
      <c r="BK227" s="148">
        <f>ROUND(I227*H227,2)</f>
        <v>0</v>
      </c>
      <c r="BL227" s="14" t="s">
        <v>204</v>
      </c>
      <c r="BM227" s="147" t="s">
        <v>2252</v>
      </c>
    </row>
    <row r="228" spans="1:65" s="2" customFormat="1" ht="16.5" customHeight="1">
      <c r="A228" s="26"/>
      <c r="B228" s="135"/>
      <c r="C228" s="149" t="s">
        <v>488</v>
      </c>
      <c r="D228" s="149" t="s">
        <v>209</v>
      </c>
      <c r="E228" s="150" t="s">
        <v>2253</v>
      </c>
      <c r="F228" s="151" t="s">
        <v>2254</v>
      </c>
      <c r="G228" s="152" t="s">
        <v>212</v>
      </c>
      <c r="H228" s="153">
        <v>45</v>
      </c>
      <c r="I228" s="154"/>
      <c r="J228" s="154">
        <f>ROUND(I228*H228,2)</f>
        <v>0</v>
      </c>
      <c r="K228" s="155"/>
      <c r="L228" s="156"/>
      <c r="M228" s="157" t="s">
        <v>1</v>
      </c>
      <c r="N228" s="158" t="s">
        <v>38</v>
      </c>
      <c r="O228" s="145">
        <v>0</v>
      </c>
      <c r="P228" s="145">
        <f>O228*H228</f>
        <v>0</v>
      </c>
      <c r="Q228" s="145">
        <v>0</v>
      </c>
      <c r="R228" s="145">
        <f>Q228*H228</f>
        <v>0</v>
      </c>
      <c r="S228" s="145">
        <v>0</v>
      </c>
      <c r="T228" s="146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7" t="s">
        <v>271</v>
      </c>
      <c r="AT228" s="147" t="s">
        <v>209</v>
      </c>
      <c r="AU228" s="147" t="s">
        <v>146</v>
      </c>
      <c r="AY228" s="14" t="s">
        <v>139</v>
      </c>
      <c r="BE228" s="148">
        <f>IF(N228="základná",J228,0)</f>
        <v>0</v>
      </c>
      <c r="BF228" s="148">
        <f>IF(N228="znížená",J228,0)</f>
        <v>0</v>
      </c>
      <c r="BG228" s="148">
        <f>IF(N228="zákl. prenesená",J228,0)</f>
        <v>0</v>
      </c>
      <c r="BH228" s="148">
        <f>IF(N228="zníž. prenesená",J228,0)</f>
        <v>0</v>
      </c>
      <c r="BI228" s="148">
        <f>IF(N228="nulová",J228,0)</f>
        <v>0</v>
      </c>
      <c r="BJ228" s="14" t="s">
        <v>146</v>
      </c>
      <c r="BK228" s="148">
        <f>ROUND(I228*H228,2)</f>
        <v>0</v>
      </c>
      <c r="BL228" s="14" t="s">
        <v>204</v>
      </c>
      <c r="BM228" s="147" t="s">
        <v>2255</v>
      </c>
    </row>
    <row r="229" spans="1:65" s="2" customFormat="1" ht="24">
      <c r="A229" s="26"/>
      <c r="B229" s="135"/>
      <c r="C229" s="149" t="s">
        <v>492</v>
      </c>
      <c r="D229" s="149" t="s">
        <v>209</v>
      </c>
      <c r="E229" s="150" t="s">
        <v>2256</v>
      </c>
      <c r="F229" s="151" t="s">
        <v>2257</v>
      </c>
      <c r="G229" s="152" t="s">
        <v>212</v>
      </c>
      <c r="H229" s="153">
        <v>12</v>
      </c>
      <c r="I229" s="154"/>
      <c r="J229" s="154">
        <f>ROUND(I229*H229,2)</f>
        <v>0</v>
      </c>
      <c r="K229" s="155"/>
      <c r="L229" s="156"/>
      <c r="M229" s="157" t="s">
        <v>1</v>
      </c>
      <c r="N229" s="158" t="s">
        <v>38</v>
      </c>
      <c r="O229" s="145">
        <v>0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7" t="s">
        <v>271</v>
      </c>
      <c r="AT229" s="147" t="s">
        <v>209</v>
      </c>
      <c r="AU229" s="147" t="s">
        <v>146</v>
      </c>
      <c r="AY229" s="14" t="s">
        <v>139</v>
      </c>
      <c r="BE229" s="148">
        <f>IF(N229="základná",J229,0)</f>
        <v>0</v>
      </c>
      <c r="BF229" s="148">
        <f>IF(N229="znížená",J229,0)</f>
        <v>0</v>
      </c>
      <c r="BG229" s="148">
        <f>IF(N229="zákl. prenesená",J229,0)</f>
        <v>0</v>
      </c>
      <c r="BH229" s="148">
        <f>IF(N229="zníž. prenesená",J229,0)</f>
        <v>0</v>
      </c>
      <c r="BI229" s="148">
        <f>IF(N229="nulová",J229,0)</f>
        <v>0</v>
      </c>
      <c r="BJ229" s="14" t="s">
        <v>146</v>
      </c>
      <c r="BK229" s="148">
        <f>ROUND(I229*H229,2)</f>
        <v>0</v>
      </c>
      <c r="BL229" s="14" t="s">
        <v>204</v>
      </c>
      <c r="BM229" s="147" t="s">
        <v>2258</v>
      </c>
    </row>
    <row r="230" spans="1:65" s="12" customFormat="1" ht="22.9" customHeight="1">
      <c r="B230" s="123"/>
      <c r="D230" s="124" t="s">
        <v>71</v>
      </c>
      <c r="E230" s="133" t="s">
        <v>2259</v>
      </c>
      <c r="F230" s="133" t="s">
        <v>2260</v>
      </c>
      <c r="I230" s="214"/>
      <c r="J230" s="134">
        <f>BK230</f>
        <v>0</v>
      </c>
      <c r="L230" s="123"/>
      <c r="M230" s="127"/>
      <c r="N230" s="128"/>
      <c r="O230" s="128"/>
      <c r="P230" s="129">
        <f>SUM(P231:P240)</f>
        <v>0</v>
      </c>
      <c r="Q230" s="128"/>
      <c r="R230" s="129">
        <f>SUM(R231:R240)</f>
        <v>0</v>
      </c>
      <c r="S230" s="128"/>
      <c r="T230" s="130">
        <f>SUM(T231:T240)</f>
        <v>0</v>
      </c>
      <c r="AR230" s="124" t="s">
        <v>151</v>
      </c>
      <c r="AT230" s="131" t="s">
        <v>71</v>
      </c>
      <c r="AU230" s="131" t="s">
        <v>80</v>
      </c>
      <c r="AY230" s="124" t="s">
        <v>139</v>
      </c>
      <c r="BK230" s="132">
        <f>SUM(BK231:BK240)</f>
        <v>0</v>
      </c>
    </row>
    <row r="231" spans="1:65" s="2" customFormat="1" ht="24">
      <c r="A231" s="26"/>
      <c r="B231" s="135"/>
      <c r="C231" s="149" t="s">
        <v>496</v>
      </c>
      <c r="D231" s="149" t="s">
        <v>209</v>
      </c>
      <c r="E231" s="150" t="s">
        <v>2261</v>
      </c>
      <c r="F231" s="151" t="s">
        <v>2262</v>
      </c>
      <c r="G231" s="152" t="s">
        <v>278</v>
      </c>
      <c r="H231" s="153">
        <v>5</v>
      </c>
      <c r="I231" s="154"/>
      <c r="J231" s="154">
        <f t="shared" ref="J231:J240" si="50">ROUND(I231*H231,2)</f>
        <v>0</v>
      </c>
      <c r="K231" s="155"/>
      <c r="L231" s="156"/>
      <c r="M231" s="157" t="s">
        <v>1</v>
      </c>
      <c r="N231" s="158" t="s">
        <v>38</v>
      </c>
      <c r="O231" s="145">
        <v>0</v>
      </c>
      <c r="P231" s="145">
        <f t="shared" ref="P231:P240" si="51">O231*H231</f>
        <v>0</v>
      </c>
      <c r="Q231" s="145">
        <v>0</v>
      </c>
      <c r="R231" s="145">
        <f t="shared" ref="R231:R240" si="52">Q231*H231</f>
        <v>0</v>
      </c>
      <c r="S231" s="145">
        <v>0</v>
      </c>
      <c r="T231" s="146">
        <f t="shared" ref="T231:T240" si="53"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7" t="s">
        <v>666</v>
      </c>
      <c r="AT231" s="147" t="s">
        <v>209</v>
      </c>
      <c r="AU231" s="147" t="s">
        <v>146</v>
      </c>
      <c r="AY231" s="14" t="s">
        <v>139</v>
      </c>
      <c r="BE231" s="148">
        <f t="shared" ref="BE231:BE240" si="54">IF(N231="základná",J231,0)</f>
        <v>0</v>
      </c>
      <c r="BF231" s="148">
        <f t="shared" ref="BF231:BF240" si="55">IF(N231="znížená",J231,0)</f>
        <v>0</v>
      </c>
      <c r="BG231" s="148">
        <f t="shared" ref="BG231:BG240" si="56">IF(N231="zákl. prenesená",J231,0)</f>
        <v>0</v>
      </c>
      <c r="BH231" s="148">
        <f t="shared" ref="BH231:BH240" si="57">IF(N231="zníž. prenesená",J231,0)</f>
        <v>0</v>
      </c>
      <c r="BI231" s="148">
        <f t="shared" ref="BI231:BI240" si="58">IF(N231="nulová",J231,0)</f>
        <v>0</v>
      </c>
      <c r="BJ231" s="14" t="s">
        <v>146</v>
      </c>
      <c r="BK231" s="148">
        <f t="shared" ref="BK231:BK240" si="59">ROUND(I231*H231,2)</f>
        <v>0</v>
      </c>
      <c r="BL231" s="14" t="s">
        <v>666</v>
      </c>
      <c r="BM231" s="147" t="s">
        <v>2263</v>
      </c>
    </row>
    <row r="232" spans="1:65" s="2" customFormat="1" ht="16.5" customHeight="1">
      <c r="A232" s="26"/>
      <c r="B232" s="135"/>
      <c r="C232" s="136" t="s">
        <v>500</v>
      </c>
      <c r="D232" s="136" t="s">
        <v>141</v>
      </c>
      <c r="E232" s="137" t="s">
        <v>2264</v>
      </c>
      <c r="F232" s="138" t="s">
        <v>2265</v>
      </c>
      <c r="G232" s="139" t="s">
        <v>1214</v>
      </c>
      <c r="H232" s="140">
        <v>5</v>
      </c>
      <c r="I232" s="141"/>
      <c r="J232" s="141">
        <f t="shared" si="50"/>
        <v>0</v>
      </c>
      <c r="K232" s="142"/>
      <c r="L232" s="27"/>
      <c r="M232" s="143" t="s">
        <v>1</v>
      </c>
      <c r="N232" s="144" t="s">
        <v>38</v>
      </c>
      <c r="O232" s="145">
        <v>0</v>
      </c>
      <c r="P232" s="145">
        <f t="shared" si="51"/>
        <v>0</v>
      </c>
      <c r="Q232" s="145">
        <v>0</v>
      </c>
      <c r="R232" s="145">
        <f t="shared" si="52"/>
        <v>0</v>
      </c>
      <c r="S232" s="145">
        <v>0</v>
      </c>
      <c r="T232" s="146">
        <f t="shared" si="5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7" t="s">
        <v>403</v>
      </c>
      <c r="AT232" s="147" t="s">
        <v>141</v>
      </c>
      <c r="AU232" s="147" t="s">
        <v>146</v>
      </c>
      <c r="AY232" s="14" t="s">
        <v>139</v>
      </c>
      <c r="BE232" s="148">
        <f t="shared" si="54"/>
        <v>0</v>
      </c>
      <c r="BF232" s="148">
        <f t="shared" si="55"/>
        <v>0</v>
      </c>
      <c r="BG232" s="148">
        <f t="shared" si="56"/>
        <v>0</v>
      </c>
      <c r="BH232" s="148">
        <f t="shared" si="57"/>
        <v>0</v>
      </c>
      <c r="BI232" s="148">
        <f t="shared" si="58"/>
        <v>0</v>
      </c>
      <c r="BJ232" s="14" t="s">
        <v>146</v>
      </c>
      <c r="BK232" s="148">
        <f t="shared" si="59"/>
        <v>0</v>
      </c>
      <c r="BL232" s="14" t="s">
        <v>403</v>
      </c>
      <c r="BM232" s="147" t="s">
        <v>2266</v>
      </c>
    </row>
    <row r="233" spans="1:65" s="2" customFormat="1" ht="24">
      <c r="A233" s="26"/>
      <c r="B233" s="135"/>
      <c r="C233" s="149" t="s">
        <v>504</v>
      </c>
      <c r="D233" s="149" t="s">
        <v>209</v>
      </c>
      <c r="E233" s="150" t="s">
        <v>2267</v>
      </c>
      <c r="F233" s="151" t="s">
        <v>2268</v>
      </c>
      <c r="G233" s="152" t="s">
        <v>1214</v>
      </c>
      <c r="H233" s="153">
        <v>5</v>
      </c>
      <c r="I233" s="154"/>
      <c r="J233" s="154">
        <f t="shared" si="50"/>
        <v>0</v>
      </c>
      <c r="K233" s="155"/>
      <c r="L233" s="156"/>
      <c r="M233" s="157" t="s">
        <v>1</v>
      </c>
      <c r="N233" s="158" t="s">
        <v>38</v>
      </c>
      <c r="O233" s="145">
        <v>0</v>
      </c>
      <c r="P233" s="145">
        <f t="shared" si="51"/>
        <v>0</v>
      </c>
      <c r="Q233" s="145">
        <v>0</v>
      </c>
      <c r="R233" s="145">
        <f t="shared" si="52"/>
        <v>0</v>
      </c>
      <c r="S233" s="145">
        <v>0</v>
      </c>
      <c r="T233" s="146">
        <f t="shared" si="5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7" t="s">
        <v>666</v>
      </c>
      <c r="AT233" s="147" t="s">
        <v>209</v>
      </c>
      <c r="AU233" s="147" t="s">
        <v>146</v>
      </c>
      <c r="AY233" s="14" t="s">
        <v>139</v>
      </c>
      <c r="BE233" s="148">
        <f t="shared" si="54"/>
        <v>0</v>
      </c>
      <c r="BF233" s="148">
        <f t="shared" si="55"/>
        <v>0</v>
      </c>
      <c r="BG233" s="148">
        <f t="shared" si="56"/>
        <v>0</v>
      </c>
      <c r="BH233" s="148">
        <f t="shared" si="57"/>
        <v>0</v>
      </c>
      <c r="BI233" s="148">
        <f t="shared" si="58"/>
        <v>0</v>
      </c>
      <c r="BJ233" s="14" t="s">
        <v>146</v>
      </c>
      <c r="BK233" s="148">
        <f t="shared" si="59"/>
        <v>0</v>
      </c>
      <c r="BL233" s="14" t="s">
        <v>666</v>
      </c>
      <c r="BM233" s="147" t="s">
        <v>2269</v>
      </c>
    </row>
    <row r="234" spans="1:65" s="2" customFormat="1" ht="24">
      <c r="A234" s="26"/>
      <c r="B234" s="135"/>
      <c r="C234" s="136" t="s">
        <v>508</v>
      </c>
      <c r="D234" s="136" t="s">
        <v>141</v>
      </c>
      <c r="E234" s="137" t="s">
        <v>2270</v>
      </c>
      <c r="F234" s="138" t="s">
        <v>2271</v>
      </c>
      <c r="G234" s="139" t="s">
        <v>1214</v>
      </c>
      <c r="H234" s="140">
        <v>1</v>
      </c>
      <c r="I234" s="141"/>
      <c r="J234" s="141">
        <f t="shared" si="50"/>
        <v>0</v>
      </c>
      <c r="K234" s="142"/>
      <c r="L234" s="27"/>
      <c r="M234" s="143" t="s">
        <v>1</v>
      </c>
      <c r="N234" s="144" t="s">
        <v>38</v>
      </c>
      <c r="O234" s="145">
        <v>0</v>
      </c>
      <c r="P234" s="145">
        <f t="shared" si="51"/>
        <v>0</v>
      </c>
      <c r="Q234" s="145">
        <v>0</v>
      </c>
      <c r="R234" s="145">
        <f t="shared" si="52"/>
        <v>0</v>
      </c>
      <c r="S234" s="145">
        <v>0</v>
      </c>
      <c r="T234" s="146">
        <f t="shared" si="5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7" t="s">
        <v>403</v>
      </c>
      <c r="AT234" s="147" t="s">
        <v>141</v>
      </c>
      <c r="AU234" s="147" t="s">
        <v>146</v>
      </c>
      <c r="AY234" s="14" t="s">
        <v>139</v>
      </c>
      <c r="BE234" s="148">
        <f t="shared" si="54"/>
        <v>0</v>
      </c>
      <c r="BF234" s="148">
        <f t="shared" si="55"/>
        <v>0</v>
      </c>
      <c r="BG234" s="148">
        <f t="shared" si="56"/>
        <v>0</v>
      </c>
      <c r="BH234" s="148">
        <f t="shared" si="57"/>
        <v>0</v>
      </c>
      <c r="BI234" s="148">
        <f t="shared" si="58"/>
        <v>0</v>
      </c>
      <c r="BJ234" s="14" t="s">
        <v>146</v>
      </c>
      <c r="BK234" s="148">
        <f t="shared" si="59"/>
        <v>0</v>
      </c>
      <c r="BL234" s="14" t="s">
        <v>403</v>
      </c>
      <c r="BM234" s="147" t="s">
        <v>2272</v>
      </c>
    </row>
    <row r="235" spans="1:65" s="2" customFormat="1" ht="16.5" customHeight="1">
      <c r="A235" s="26"/>
      <c r="B235" s="135"/>
      <c r="C235" s="149" t="s">
        <v>512</v>
      </c>
      <c r="D235" s="149" t="s">
        <v>209</v>
      </c>
      <c r="E235" s="150" t="s">
        <v>2273</v>
      </c>
      <c r="F235" s="151" t="s">
        <v>2274</v>
      </c>
      <c r="G235" s="152" t="s">
        <v>1214</v>
      </c>
      <c r="H235" s="153">
        <v>16</v>
      </c>
      <c r="I235" s="154"/>
      <c r="J235" s="154">
        <f t="shared" si="50"/>
        <v>0</v>
      </c>
      <c r="K235" s="155"/>
      <c r="L235" s="156"/>
      <c r="M235" s="157" t="s">
        <v>1</v>
      </c>
      <c r="N235" s="158" t="s">
        <v>38</v>
      </c>
      <c r="O235" s="145">
        <v>0</v>
      </c>
      <c r="P235" s="145">
        <f t="shared" si="51"/>
        <v>0</v>
      </c>
      <c r="Q235" s="145">
        <v>0</v>
      </c>
      <c r="R235" s="145">
        <f t="shared" si="52"/>
        <v>0</v>
      </c>
      <c r="S235" s="145">
        <v>0</v>
      </c>
      <c r="T235" s="146">
        <f t="shared" si="5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7" t="s">
        <v>666</v>
      </c>
      <c r="AT235" s="147" t="s">
        <v>209</v>
      </c>
      <c r="AU235" s="147" t="s">
        <v>146</v>
      </c>
      <c r="AY235" s="14" t="s">
        <v>139</v>
      </c>
      <c r="BE235" s="148">
        <f t="shared" si="54"/>
        <v>0</v>
      </c>
      <c r="BF235" s="148">
        <f t="shared" si="55"/>
        <v>0</v>
      </c>
      <c r="BG235" s="148">
        <f t="shared" si="56"/>
        <v>0</v>
      </c>
      <c r="BH235" s="148">
        <f t="shared" si="57"/>
        <v>0</v>
      </c>
      <c r="BI235" s="148">
        <f t="shared" si="58"/>
        <v>0</v>
      </c>
      <c r="BJ235" s="14" t="s">
        <v>146</v>
      </c>
      <c r="BK235" s="148">
        <f t="shared" si="59"/>
        <v>0</v>
      </c>
      <c r="BL235" s="14" t="s">
        <v>666</v>
      </c>
      <c r="BM235" s="147" t="s">
        <v>2275</v>
      </c>
    </row>
    <row r="236" spans="1:65" s="2" customFormat="1" ht="16.5" customHeight="1">
      <c r="A236" s="26"/>
      <c r="B236" s="135"/>
      <c r="C236" s="149" t="s">
        <v>516</v>
      </c>
      <c r="D236" s="149" t="s">
        <v>209</v>
      </c>
      <c r="E236" s="150" t="s">
        <v>2276</v>
      </c>
      <c r="F236" s="151" t="s">
        <v>2277</v>
      </c>
      <c r="G236" s="152" t="s">
        <v>1214</v>
      </c>
      <c r="H236" s="153">
        <v>9</v>
      </c>
      <c r="I236" s="154"/>
      <c r="J236" s="154">
        <f t="shared" si="50"/>
        <v>0</v>
      </c>
      <c r="K236" s="155"/>
      <c r="L236" s="156"/>
      <c r="M236" s="157" t="s">
        <v>1</v>
      </c>
      <c r="N236" s="158" t="s">
        <v>38</v>
      </c>
      <c r="O236" s="145">
        <v>0</v>
      </c>
      <c r="P236" s="145">
        <f t="shared" si="51"/>
        <v>0</v>
      </c>
      <c r="Q236" s="145">
        <v>0</v>
      </c>
      <c r="R236" s="145">
        <f t="shared" si="52"/>
        <v>0</v>
      </c>
      <c r="S236" s="145">
        <v>0</v>
      </c>
      <c r="T236" s="146">
        <f t="shared" si="5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7" t="s">
        <v>666</v>
      </c>
      <c r="AT236" s="147" t="s">
        <v>209</v>
      </c>
      <c r="AU236" s="147" t="s">
        <v>146</v>
      </c>
      <c r="AY236" s="14" t="s">
        <v>139</v>
      </c>
      <c r="BE236" s="148">
        <f t="shared" si="54"/>
        <v>0</v>
      </c>
      <c r="BF236" s="148">
        <f t="shared" si="55"/>
        <v>0</v>
      </c>
      <c r="BG236" s="148">
        <f t="shared" si="56"/>
        <v>0</v>
      </c>
      <c r="BH236" s="148">
        <f t="shared" si="57"/>
        <v>0</v>
      </c>
      <c r="BI236" s="148">
        <f t="shared" si="58"/>
        <v>0</v>
      </c>
      <c r="BJ236" s="14" t="s">
        <v>146</v>
      </c>
      <c r="BK236" s="148">
        <f t="shared" si="59"/>
        <v>0</v>
      </c>
      <c r="BL236" s="14" t="s">
        <v>666</v>
      </c>
      <c r="BM236" s="147" t="s">
        <v>2278</v>
      </c>
    </row>
    <row r="237" spans="1:65" s="2" customFormat="1" ht="16.5" customHeight="1">
      <c r="A237" s="26"/>
      <c r="B237" s="135"/>
      <c r="C237" s="149" t="s">
        <v>520</v>
      </c>
      <c r="D237" s="149" t="s">
        <v>209</v>
      </c>
      <c r="E237" s="150" t="s">
        <v>2279</v>
      </c>
      <c r="F237" s="151" t="s">
        <v>2280</v>
      </c>
      <c r="G237" s="152" t="s">
        <v>1214</v>
      </c>
      <c r="H237" s="153">
        <v>16</v>
      </c>
      <c r="I237" s="154"/>
      <c r="J237" s="154">
        <f t="shared" si="50"/>
        <v>0</v>
      </c>
      <c r="K237" s="155"/>
      <c r="L237" s="156"/>
      <c r="M237" s="157" t="s">
        <v>1</v>
      </c>
      <c r="N237" s="158" t="s">
        <v>38</v>
      </c>
      <c r="O237" s="145">
        <v>0</v>
      </c>
      <c r="P237" s="145">
        <f t="shared" si="51"/>
        <v>0</v>
      </c>
      <c r="Q237" s="145">
        <v>0</v>
      </c>
      <c r="R237" s="145">
        <f t="shared" si="52"/>
        <v>0</v>
      </c>
      <c r="S237" s="145">
        <v>0</v>
      </c>
      <c r="T237" s="146">
        <f t="shared" si="5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7" t="s">
        <v>666</v>
      </c>
      <c r="AT237" s="147" t="s">
        <v>209</v>
      </c>
      <c r="AU237" s="147" t="s">
        <v>146</v>
      </c>
      <c r="AY237" s="14" t="s">
        <v>139</v>
      </c>
      <c r="BE237" s="148">
        <f t="shared" si="54"/>
        <v>0</v>
      </c>
      <c r="BF237" s="148">
        <f t="shared" si="55"/>
        <v>0</v>
      </c>
      <c r="BG237" s="148">
        <f t="shared" si="56"/>
        <v>0</v>
      </c>
      <c r="BH237" s="148">
        <f t="shared" si="57"/>
        <v>0</v>
      </c>
      <c r="BI237" s="148">
        <f t="shared" si="58"/>
        <v>0</v>
      </c>
      <c r="BJ237" s="14" t="s">
        <v>146</v>
      </c>
      <c r="BK237" s="148">
        <f t="shared" si="59"/>
        <v>0</v>
      </c>
      <c r="BL237" s="14" t="s">
        <v>666</v>
      </c>
      <c r="BM237" s="147" t="s">
        <v>2281</v>
      </c>
    </row>
    <row r="238" spans="1:65" s="2" customFormat="1" ht="16.5" customHeight="1">
      <c r="A238" s="26"/>
      <c r="B238" s="135"/>
      <c r="C238" s="149" t="s">
        <v>524</v>
      </c>
      <c r="D238" s="149" t="s">
        <v>209</v>
      </c>
      <c r="E238" s="150" t="s">
        <v>2282</v>
      </c>
      <c r="F238" s="151" t="s">
        <v>2283</v>
      </c>
      <c r="G238" s="152" t="s">
        <v>278</v>
      </c>
      <c r="H238" s="153">
        <v>2</v>
      </c>
      <c r="I238" s="154"/>
      <c r="J238" s="154">
        <f t="shared" si="50"/>
        <v>0</v>
      </c>
      <c r="K238" s="155"/>
      <c r="L238" s="156"/>
      <c r="M238" s="157" t="s">
        <v>1</v>
      </c>
      <c r="N238" s="158" t="s">
        <v>38</v>
      </c>
      <c r="O238" s="145">
        <v>0</v>
      </c>
      <c r="P238" s="145">
        <f t="shared" si="51"/>
        <v>0</v>
      </c>
      <c r="Q238" s="145">
        <v>0</v>
      </c>
      <c r="R238" s="145">
        <f t="shared" si="52"/>
        <v>0</v>
      </c>
      <c r="S238" s="145">
        <v>0</v>
      </c>
      <c r="T238" s="146">
        <f t="shared" si="5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7" t="s">
        <v>666</v>
      </c>
      <c r="AT238" s="147" t="s">
        <v>209</v>
      </c>
      <c r="AU238" s="147" t="s">
        <v>146</v>
      </c>
      <c r="AY238" s="14" t="s">
        <v>139</v>
      </c>
      <c r="BE238" s="148">
        <f t="shared" si="54"/>
        <v>0</v>
      </c>
      <c r="BF238" s="148">
        <f t="shared" si="55"/>
        <v>0</v>
      </c>
      <c r="BG238" s="148">
        <f t="shared" si="56"/>
        <v>0</v>
      </c>
      <c r="BH238" s="148">
        <f t="shared" si="57"/>
        <v>0</v>
      </c>
      <c r="BI238" s="148">
        <f t="shared" si="58"/>
        <v>0</v>
      </c>
      <c r="BJ238" s="14" t="s">
        <v>146</v>
      </c>
      <c r="BK238" s="148">
        <f t="shared" si="59"/>
        <v>0</v>
      </c>
      <c r="BL238" s="14" t="s">
        <v>666</v>
      </c>
      <c r="BM238" s="147" t="s">
        <v>2284</v>
      </c>
    </row>
    <row r="239" spans="1:65" s="2" customFormat="1" ht="24">
      <c r="A239" s="26"/>
      <c r="B239" s="135"/>
      <c r="C239" s="136" t="s">
        <v>528</v>
      </c>
      <c r="D239" s="136" t="s">
        <v>141</v>
      </c>
      <c r="E239" s="137" t="s">
        <v>2285</v>
      </c>
      <c r="F239" s="138" t="s">
        <v>2286</v>
      </c>
      <c r="G239" s="139" t="s">
        <v>212</v>
      </c>
      <c r="H239" s="140">
        <v>12</v>
      </c>
      <c r="I239" s="141"/>
      <c r="J239" s="141">
        <f t="shared" si="50"/>
        <v>0</v>
      </c>
      <c r="K239" s="142"/>
      <c r="L239" s="27"/>
      <c r="M239" s="143" t="s">
        <v>1</v>
      </c>
      <c r="N239" s="144" t="s">
        <v>38</v>
      </c>
      <c r="O239" s="145">
        <v>0</v>
      </c>
      <c r="P239" s="145">
        <f t="shared" si="51"/>
        <v>0</v>
      </c>
      <c r="Q239" s="145">
        <v>0</v>
      </c>
      <c r="R239" s="145">
        <f t="shared" si="52"/>
        <v>0</v>
      </c>
      <c r="S239" s="145">
        <v>0</v>
      </c>
      <c r="T239" s="146">
        <f t="shared" si="5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7" t="s">
        <v>403</v>
      </c>
      <c r="AT239" s="147" t="s">
        <v>141</v>
      </c>
      <c r="AU239" s="147" t="s">
        <v>146</v>
      </c>
      <c r="AY239" s="14" t="s">
        <v>139</v>
      </c>
      <c r="BE239" s="148">
        <f t="shared" si="54"/>
        <v>0</v>
      </c>
      <c r="BF239" s="148">
        <f t="shared" si="55"/>
        <v>0</v>
      </c>
      <c r="BG239" s="148">
        <f t="shared" si="56"/>
        <v>0</v>
      </c>
      <c r="BH239" s="148">
        <f t="shared" si="57"/>
        <v>0</v>
      </c>
      <c r="BI239" s="148">
        <f t="shared" si="58"/>
        <v>0</v>
      </c>
      <c r="BJ239" s="14" t="s">
        <v>146</v>
      </c>
      <c r="BK239" s="148">
        <f t="shared" si="59"/>
        <v>0</v>
      </c>
      <c r="BL239" s="14" t="s">
        <v>403</v>
      </c>
      <c r="BM239" s="147" t="s">
        <v>2287</v>
      </c>
    </row>
    <row r="240" spans="1:65" s="2" customFormat="1" ht="16.5" customHeight="1">
      <c r="A240" s="26"/>
      <c r="B240" s="135"/>
      <c r="C240" s="149" t="s">
        <v>533</v>
      </c>
      <c r="D240" s="149" t="s">
        <v>209</v>
      </c>
      <c r="E240" s="150" t="s">
        <v>2288</v>
      </c>
      <c r="F240" s="151" t="s">
        <v>2289</v>
      </c>
      <c r="G240" s="152" t="s">
        <v>1214</v>
      </c>
      <c r="H240" s="153">
        <v>3</v>
      </c>
      <c r="I240" s="154"/>
      <c r="J240" s="154">
        <f t="shared" si="50"/>
        <v>0</v>
      </c>
      <c r="K240" s="155"/>
      <c r="L240" s="156"/>
      <c r="M240" s="157" t="s">
        <v>1</v>
      </c>
      <c r="N240" s="158" t="s">
        <v>38</v>
      </c>
      <c r="O240" s="145">
        <v>0</v>
      </c>
      <c r="P240" s="145">
        <f t="shared" si="51"/>
        <v>0</v>
      </c>
      <c r="Q240" s="145">
        <v>0</v>
      </c>
      <c r="R240" s="145">
        <f t="shared" si="52"/>
        <v>0</v>
      </c>
      <c r="S240" s="145">
        <v>0</v>
      </c>
      <c r="T240" s="146">
        <f t="shared" si="5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7" t="s">
        <v>666</v>
      </c>
      <c r="AT240" s="147" t="s">
        <v>209</v>
      </c>
      <c r="AU240" s="147" t="s">
        <v>146</v>
      </c>
      <c r="AY240" s="14" t="s">
        <v>139</v>
      </c>
      <c r="BE240" s="148">
        <f t="shared" si="54"/>
        <v>0</v>
      </c>
      <c r="BF240" s="148">
        <f t="shared" si="55"/>
        <v>0</v>
      </c>
      <c r="BG240" s="148">
        <f t="shared" si="56"/>
        <v>0</v>
      </c>
      <c r="BH240" s="148">
        <f t="shared" si="57"/>
        <v>0</v>
      </c>
      <c r="BI240" s="148">
        <f t="shared" si="58"/>
        <v>0</v>
      </c>
      <c r="BJ240" s="14" t="s">
        <v>146</v>
      </c>
      <c r="BK240" s="148">
        <f t="shared" si="59"/>
        <v>0</v>
      </c>
      <c r="BL240" s="14" t="s">
        <v>666</v>
      </c>
      <c r="BM240" s="147" t="s">
        <v>2290</v>
      </c>
    </row>
    <row r="241" spans="1:65" s="12" customFormat="1" ht="22.9" customHeight="1">
      <c r="B241" s="123"/>
      <c r="D241" s="124" t="s">
        <v>71</v>
      </c>
      <c r="E241" s="133" t="s">
        <v>2291</v>
      </c>
      <c r="F241" s="133" t="s">
        <v>2292</v>
      </c>
      <c r="I241" s="214"/>
      <c r="J241" s="134">
        <f>BK241</f>
        <v>0</v>
      </c>
      <c r="L241" s="123"/>
      <c r="M241" s="127"/>
      <c r="N241" s="128"/>
      <c r="O241" s="128"/>
      <c r="P241" s="129">
        <f>SUM(P242:P244)</f>
        <v>0</v>
      </c>
      <c r="Q241" s="128"/>
      <c r="R241" s="129">
        <f>SUM(R242:R244)</f>
        <v>0</v>
      </c>
      <c r="S241" s="128"/>
      <c r="T241" s="130">
        <f>SUM(T242:T244)</f>
        <v>0</v>
      </c>
      <c r="AR241" s="124" t="s">
        <v>151</v>
      </c>
      <c r="AT241" s="131" t="s">
        <v>71</v>
      </c>
      <c r="AU241" s="131" t="s">
        <v>80</v>
      </c>
      <c r="AY241" s="124" t="s">
        <v>139</v>
      </c>
      <c r="BK241" s="132">
        <f>SUM(BK242:BK244)</f>
        <v>0</v>
      </c>
    </row>
    <row r="242" spans="1:65" s="2" customFormat="1" ht="16.5" customHeight="1">
      <c r="A242" s="26"/>
      <c r="B242" s="135"/>
      <c r="C242" s="149" t="s">
        <v>537</v>
      </c>
      <c r="D242" s="149" t="s">
        <v>209</v>
      </c>
      <c r="E242" s="150" t="s">
        <v>2293</v>
      </c>
      <c r="F242" s="151" t="s">
        <v>2294</v>
      </c>
      <c r="G242" s="152" t="s">
        <v>154</v>
      </c>
      <c r="H242" s="153">
        <v>3</v>
      </c>
      <c r="I242" s="154"/>
      <c r="J242" s="154">
        <f>ROUND(I242*H242,2)</f>
        <v>0</v>
      </c>
      <c r="K242" s="155"/>
      <c r="L242" s="156"/>
      <c r="M242" s="157" t="s">
        <v>1</v>
      </c>
      <c r="N242" s="158" t="s">
        <v>38</v>
      </c>
      <c r="O242" s="145">
        <v>0</v>
      </c>
      <c r="P242" s="145">
        <f>O242*H242</f>
        <v>0</v>
      </c>
      <c r="Q242" s="145">
        <v>0</v>
      </c>
      <c r="R242" s="145">
        <f>Q242*H242</f>
        <v>0</v>
      </c>
      <c r="S242" s="145">
        <v>0</v>
      </c>
      <c r="T242" s="146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7" t="s">
        <v>666</v>
      </c>
      <c r="AT242" s="147" t="s">
        <v>209</v>
      </c>
      <c r="AU242" s="147" t="s">
        <v>146</v>
      </c>
      <c r="AY242" s="14" t="s">
        <v>139</v>
      </c>
      <c r="BE242" s="148">
        <f>IF(N242="základná",J242,0)</f>
        <v>0</v>
      </c>
      <c r="BF242" s="148">
        <f>IF(N242="znížená",J242,0)</f>
        <v>0</v>
      </c>
      <c r="BG242" s="148">
        <f>IF(N242="zákl. prenesená",J242,0)</f>
        <v>0</v>
      </c>
      <c r="BH242" s="148">
        <f>IF(N242="zníž. prenesená",J242,0)</f>
        <v>0</v>
      </c>
      <c r="BI242" s="148">
        <f>IF(N242="nulová",J242,0)</f>
        <v>0</v>
      </c>
      <c r="BJ242" s="14" t="s">
        <v>146</v>
      </c>
      <c r="BK242" s="148">
        <f>ROUND(I242*H242,2)</f>
        <v>0</v>
      </c>
      <c r="BL242" s="14" t="s">
        <v>666</v>
      </c>
      <c r="BM242" s="147" t="s">
        <v>2295</v>
      </c>
    </row>
    <row r="243" spans="1:65" s="2" customFormat="1" ht="16.5" customHeight="1">
      <c r="A243" s="26"/>
      <c r="B243" s="135"/>
      <c r="C243" s="149" t="s">
        <v>541</v>
      </c>
      <c r="D243" s="149" t="s">
        <v>209</v>
      </c>
      <c r="E243" s="150" t="s">
        <v>2296</v>
      </c>
      <c r="F243" s="151" t="s">
        <v>2297</v>
      </c>
      <c r="G243" s="152" t="s">
        <v>154</v>
      </c>
      <c r="H243" s="153">
        <v>20</v>
      </c>
      <c r="I243" s="154"/>
      <c r="J243" s="154">
        <f>ROUND(I243*H243,2)</f>
        <v>0</v>
      </c>
      <c r="K243" s="155"/>
      <c r="L243" s="156"/>
      <c r="M243" s="157" t="s">
        <v>1</v>
      </c>
      <c r="N243" s="158" t="s">
        <v>38</v>
      </c>
      <c r="O243" s="145">
        <v>0</v>
      </c>
      <c r="P243" s="145">
        <f>O243*H243</f>
        <v>0</v>
      </c>
      <c r="Q243" s="145">
        <v>0</v>
      </c>
      <c r="R243" s="145">
        <f>Q243*H243</f>
        <v>0</v>
      </c>
      <c r="S243" s="145">
        <v>0</v>
      </c>
      <c r="T243" s="146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7" t="s">
        <v>666</v>
      </c>
      <c r="AT243" s="147" t="s">
        <v>209</v>
      </c>
      <c r="AU243" s="147" t="s">
        <v>146</v>
      </c>
      <c r="AY243" s="14" t="s">
        <v>139</v>
      </c>
      <c r="BE243" s="148">
        <f>IF(N243="základná",J243,0)</f>
        <v>0</v>
      </c>
      <c r="BF243" s="148">
        <f>IF(N243="znížená",J243,0)</f>
        <v>0</v>
      </c>
      <c r="BG243" s="148">
        <f>IF(N243="zákl. prenesená",J243,0)</f>
        <v>0</v>
      </c>
      <c r="BH243" s="148">
        <f>IF(N243="zníž. prenesená",J243,0)</f>
        <v>0</v>
      </c>
      <c r="BI243" s="148">
        <f>IF(N243="nulová",J243,0)</f>
        <v>0</v>
      </c>
      <c r="BJ243" s="14" t="s">
        <v>146</v>
      </c>
      <c r="BK243" s="148">
        <f>ROUND(I243*H243,2)</f>
        <v>0</v>
      </c>
      <c r="BL243" s="14" t="s">
        <v>666</v>
      </c>
      <c r="BM243" s="147" t="s">
        <v>2298</v>
      </c>
    </row>
    <row r="244" spans="1:65" s="2" customFormat="1" ht="16.5" customHeight="1">
      <c r="A244" s="26"/>
      <c r="B244" s="135"/>
      <c r="C244" s="149" t="s">
        <v>545</v>
      </c>
      <c r="D244" s="149" t="s">
        <v>209</v>
      </c>
      <c r="E244" s="150" t="s">
        <v>2299</v>
      </c>
      <c r="F244" s="151" t="s">
        <v>2300</v>
      </c>
      <c r="G244" s="152" t="s">
        <v>154</v>
      </c>
      <c r="H244" s="153">
        <v>10</v>
      </c>
      <c r="I244" s="154"/>
      <c r="J244" s="154">
        <f>ROUND(I244*H244,2)</f>
        <v>0</v>
      </c>
      <c r="K244" s="155"/>
      <c r="L244" s="156"/>
      <c r="M244" s="157" t="s">
        <v>1</v>
      </c>
      <c r="N244" s="158" t="s">
        <v>38</v>
      </c>
      <c r="O244" s="145">
        <v>0</v>
      </c>
      <c r="P244" s="145">
        <f>O244*H244</f>
        <v>0</v>
      </c>
      <c r="Q244" s="145">
        <v>0</v>
      </c>
      <c r="R244" s="145">
        <f>Q244*H244</f>
        <v>0</v>
      </c>
      <c r="S244" s="145">
        <v>0</v>
      </c>
      <c r="T244" s="146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7" t="s">
        <v>666</v>
      </c>
      <c r="AT244" s="147" t="s">
        <v>209</v>
      </c>
      <c r="AU244" s="147" t="s">
        <v>146</v>
      </c>
      <c r="AY244" s="14" t="s">
        <v>139</v>
      </c>
      <c r="BE244" s="148">
        <f>IF(N244="základná",J244,0)</f>
        <v>0</v>
      </c>
      <c r="BF244" s="148">
        <f>IF(N244="znížená",J244,0)</f>
        <v>0</v>
      </c>
      <c r="BG244" s="148">
        <f>IF(N244="zákl. prenesená",J244,0)</f>
        <v>0</v>
      </c>
      <c r="BH244" s="148">
        <f>IF(N244="zníž. prenesená",J244,0)</f>
        <v>0</v>
      </c>
      <c r="BI244" s="148">
        <f>IF(N244="nulová",J244,0)</f>
        <v>0</v>
      </c>
      <c r="BJ244" s="14" t="s">
        <v>146</v>
      </c>
      <c r="BK244" s="148">
        <f>ROUND(I244*H244,2)</f>
        <v>0</v>
      </c>
      <c r="BL244" s="14" t="s">
        <v>666</v>
      </c>
      <c r="BM244" s="147" t="s">
        <v>2301</v>
      </c>
    </row>
    <row r="245" spans="1:65" s="12" customFormat="1" ht="25.9" customHeight="1">
      <c r="B245" s="123"/>
      <c r="D245" s="124" t="s">
        <v>71</v>
      </c>
      <c r="E245" s="125" t="s">
        <v>2302</v>
      </c>
      <c r="F245" s="125" t="s">
        <v>2302</v>
      </c>
      <c r="I245" s="214"/>
      <c r="J245" s="126">
        <f>BK245</f>
        <v>0</v>
      </c>
      <c r="L245" s="123"/>
      <c r="M245" s="127"/>
      <c r="N245" s="128"/>
      <c r="O245" s="128"/>
      <c r="P245" s="129">
        <f>SUM(P246:P250)</f>
        <v>0</v>
      </c>
      <c r="Q245" s="128"/>
      <c r="R245" s="129">
        <f>SUM(R246:R250)</f>
        <v>0</v>
      </c>
      <c r="S245" s="128"/>
      <c r="T245" s="130">
        <f>SUM(T246:T250)</f>
        <v>0</v>
      </c>
      <c r="AR245" s="124" t="s">
        <v>145</v>
      </c>
      <c r="AT245" s="131" t="s">
        <v>71</v>
      </c>
      <c r="AU245" s="131" t="s">
        <v>72</v>
      </c>
      <c r="AY245" s="124" t="s">
        <v>139</v>
      </c>
      <c r="BK245" s="132">
        <f>SUM(BK246:BK250)</f>
        <v>0</v>
      </c>
    </row>
    <row r="246" spans="1:65" s="2" customFormat="1" ht="16.5" customHeight="1">
      <c r="A246" s="26"/>
      <c r="B246" s="135"/>
      <c r="C246" s="136" t="s">
        <v>549</v>
      </c>
      <c r="D246" s="136" t="s">
        <v>141</v>
      </c>
      <c r="E246" s="137" t="s">
        <v>2303</v>
      </c>
      <c r="F246" s="138" t="s">
        <v>2304</v>
      </c>
      <c r="G246" s="139" t="s">
        <v>2013</v>
      </c>
      <c r="H246" s="140">
        <v>5</v>
      </c>
      <c r="I246" s="141"/>
      <c r="J246" s="141">
        <f>ROUND(I246*H246,2)</f>
        <v>0</v>
      </c>
      <c r="K246" s="142"/>
      <c r="L246" s="27"/>
      <c r="M246" s="143" t="s">
        <v>1</v>
      </c>
      <c r="N246" s="144" t="s">
        <v>38</v>
      </c>
      <c r="O246" s="145">
        <v>0</v>
      </c>
      <c r="P246" s="145">
        <f>O246*H246</f>
        <v>0</v>
      </c>
      <c r="Q246" s="145">
        <v>0</v>
      </c>
      <c r="R246" s="145">
        <f>Q246*H246</f>
        <v>0</v>
      </c>
      <c r="S246" s="145">
        <v>0</v>
      </c>
      <c r="T246" s="146">
        <f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7" t="s">
        <v>145</v>
      </c>
      <c r="AT246" s="147" t="s">
        <v>141</v>
      </c>
      <c r="AU246" s="147" t="s">
        <v>80</v>
      </c>
      <c r="AY246" s="14" t="s">
        <v>139</v>
      </c>
      <c r="BE246" s="148">
        <f>IF(N246="základná",J246,0)</f>
        <v>0</v>
      </c>
      <c r="BF246" s="148">
        <f>IF(N246="znížená",J246,0)</f>
        <v>0</v>
      </c>
      <c r="BG246" s="148">
        <f>IF(N246="zákl. prenesená",J246,0)</f>
        <v>0</v>
      </c>
      <c r="BH246" s="148">
        <f>IF(N246="zníž. prenesená",J246,0)</f>
        <v>0</v>
      </c>
      <c r="BI246" s="148">
        <f>IF(N246="nulová",J246,0)</f>
        <v>0</v>
      </c>
      <c r="BJ246" s="14" t="s">
        <v>146</v>
      </c>
      <c r="BK246" s="148">
        <f>ROUND(I246*H246,2)</f>
        <v>0</v>
      </c>
      <c r="BL246" s="14" t="s">
        <v>145</v>
      </c>
      <c r="BM246" s="147" t="s">
        <v>2305</v>
      </c>
    </row>
    <row r="247" spans="1:65" s="2" customFormat="1" ht="16.5" customHeight="1">
      <c r="A247" s="26"/>
      <c r="B247" s="135"/>
      <c r="C247" s="136" t="s">
        <v>553</v>
      </c>
      <c r="D247" s="136" t="s">
        <v>141</v>
      </c>
      <c r="E247" s="137" t="s">
        <v>2306</v>
      </c>
      <c r="F247" s="138" t="s">
        <v>2307</v>
      </c>
      <c r="G247" s="139" t="s">
        <v>278</v>
      </c>
      <c r="H247" s="140">
        <v>3</v>
      </c>
      <c r="I247" s="141"/>
      <c r="J247" s="141">
        <f>ROUND(I247*H247,2)</f>
        <v>0</v>
      </c>
      <c r="K247" s="142"/>
      <c r="L247" s="27"/>
      <c r="M247" s="143" t="s">
        <v>1</v>
      </c>
      <c r="N247" s="144" t="s">
        <v>38</v>
      </c>
      <c r="O247" s="145">
        <v>0</v>
      </c>
      <c r="P247" s="145">
        <f>O247*H247</f>
        <v>0</v>
      </c>
      <c r="Q247" s="145">
        <v>0</v>
      </c>
      <c r="R247" s="145">
        <f>Q247*H247</f>
        <v>0</v>
      </c>
      <c r="S247" s="145">
        <v>0</v>
      </c>
      <c r="T247" s="146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7" t="s">
        <v>145</v>
      </c>
      <c r="AT247" s="147" t="s">
        <v>141</v>
      </c>
      <c r="AU247" s="147" t="s">
        <v>80</v>
      </c>
      <c r="AY247" s="14" t="s">
        <v>139</v>
      </c>
      <c r="BE247" s="148">
        <f>IF(N247="základná",J247,0)</f>
        <v>0</v>
      </c>
      <c r="BF247" s="148">
        <f>IF(N247="znížená",J247,0)</f>
        <v>0</v>
      </c>
      <c r="BG247" s="148">
        <f>IF(N247="zákl. prenesená",J247,0)</f>
        <v>0</v>
      </c>
      <c r="BH247" s="148">
        <f>IF(N247="zníž. prenesená",J247,0)</f>
        <v>0</v>
      </c>
      <c r="BI247" s="148">
        <f>IF(N247="nulová",J247,0)</f>
        <v>0</v>
      </c>
      <c r="BJ247" s="14" t="s">
        <v>146</v>
      </c>
      <c r="BK247" s="148">
        <f>ROUND(I247*H247,2)</f>
        <v>0</v>
      </c>
      <c r="BL247" s="14" t="s">
        <v>145</v>
      </c>
      <c r="BM247" s="147" t="s">
        <v>2308</v>
      </c>
    </row>
    <row r="248" spans="1:65" s="2" customFormat="1" ht="16.5" customHeight="1">
      <c r="A248" s="26"/>
      <c r="B248" s="135"/>
      <c r="C248" s="136" t="s">
        <v>557</v>
      </c>
      <c r="D248" s="136" t="s">
        <v>141</v>
      </c>
      <c r="E248" s="137" t="s">
        <v>2309</v>
      </c>
      <c r="F248" s="138" t="s">
        <v>2310</v>
      </c>
      <c r="G248" s="139" t="s">
        <v>2013</v>
      </c>
      <c r="H248" s="140">
        <v>1</v>
      </c>
      <c r="I248" s="141"/>
      <c r="J248" s="141">
        <f>ROUND(I248*H248,2)</f>
        <v>0</v>
      </c>
      <c r="K248" s="142"/>
      <c r="L248" s="27"/>
      <c r="M248" s="143" t="s">
        <v>1</v>
      </c>
      <c r="N248" s="144" t="s">
        <v>38</v>
      </c>
      <c r="O248" s="145">
        <v>0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7" t="s">
        <v>145</v>
      </c>
      <c r="AT248" s="147" t="s">
        <v>141</v>
      </c>
      <c r="AU248" s="147" t="s">
        <v>80</v>
      </c>
      <c r="AY248" s="14" t="s">
        <v>139</v>
      </c>
      <c r="BE248" s="148">
        <f>IF(N248="základná",J248,0)</f>
        <v>0</v>
      </c>
      <c r="BF248" s="148">
        <f>IF(N248="znížená",J248,0)</f>
        <v>0</v>
      </c>
      <c r="BG248" s="148">
        <f>IF(N248="zákl. prenesená",J248,0)</f>
        <v>0</v>
      </c>
      <c r="BH248" s="148">
        <f>IF(N248="zníž. prenesená",J248,0)</f>
        <v>0</v>
      </c>
      <c r="BI248" s="148">
        <f>IF(N248="nulová",J248,0)</f>
        <v>0</v>
      </c>
      <c r="BJ248" s="14" t="s">
        <v>146</v>
      </c>
      <c r="BK248" s="148">
        <f>ROUND(I248*H248,2)</f>
        <v>0</v>
      </c>
      <c r="BL248" s="14" t="s">
        <v>145</v>
      </c>
      <c r="BM248" s="147" t="s">
        <v>2311</v>
      </c>
    </row>
    <row r="249" spans="1:65" s="2" customFormat="1" ht="16.5" customHeight="1">
      <c r="A249" s="26"/>
      <c r="B249" s="135"/>
      <c r="C249" s="136" t="s">
        <v>561</v>
      </c>
      <c r="D249" s="136" t="s">
        <v>141</v>
      </c>
      <c r="E249" s="137" t="s">
        <v>2312</v>
      </c>
      <c r="F249" s="138" t="s">
        <v>2313</v>
      </c>
      <c r="G249" s="139" t="s">
        <v>2013</v>
      </c>
      <c r="H249" s="140">
        <v>1</v>
      </c>
      <c r="I249" s="141"/>
      <c r="J249" s="141">
        <f>ROUND(I249*H249,2)</f>
        <v>0</v>
      </c>
      <c r="K249" s="142"/>
      <c r="L249" s="27"/>
      <c r="M249" s="143" t="s">
        <v>1</v>
      </c>
      <c r="N249" s="144" t="s">
        <v>38</v>
      </c>
      <c r="O249" s="145">
        <v>0</v>
      </c>
      <c r="P249" s="145">
        <f>O249*H249</f>
        <v>0</v>
      </c>
      <c r="Q249" s="145">
        <v>0</v>
      </c>
      <c r="R249" s="145">
        <f>Q249*H249</f>
        <v>0</v>
      </c>
      <c r="S249" s="145">
        <v>0</v>
      </c>
      <c r="T249" s="146">
        <f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7" t="s">
        <v>145</v>
      </c>
      <c r="AT249" s="147" t="s">
        <v>141</v>
      </c>
      <c r="AU249" s="147" t="s">
        <v>80</v>
      </c>
      <c r="AY249" s="14" t="s">
        <v>139</v>
      </c>
      <c r="BE249" s="148">
        <f>IF(N249="základná",J249,0)</f>
        <v>0</v>
      </c>
      <c r="BF249" s="148">
        <f>IF(N249="znížená",J249,0)</f>
        <v>0</v>
      </c>
      <c r="BG249" s="148">
        <f>IF(N249="zákl. prenesená",J249,0)</f>
        <v>0</v>
      </c>
      <c r="BH249" s="148">
        <f>IF(N249="zníž. prenesená",J249,0)</f>
        <v>0</v>
      </c>
      <c r="BI249" s="148">
        <f>IF(N249="nulová",J249,0)</f>
        <v>0</v>
      </c>
      <c r="BJ249" s="14" t="s">
        <v>146</v>
      </c>
      <c r="BK249" s="148">
        <f>ROUND(I249*H249,2)</f>
        <v>0</v>
      </c>
      <c r="BL249" s="14" t="s">
        <v>145</v>
      </c>
      <c r="BM249" s="147" t="s">
        <v>2314</v>
      </c>
    </row>
    <row r="250" spans="1:65" s="2" customFormat="1" ht="36">
      <c r="A250" s="26"/>
      <c r="B250" s="135"/>
      <c r="C250" s="136" t="s">
        <v>565</v>
      </c>
      <c r="D250" s="136" t="s">
        <v>141</v>
      </c>
      <c r="E250" s="137" t="s">
        <v>2315</v>
      </c>
      <c r="F250" s="138" t="s">
        <v>2335</v>
      </c>
      <c r="G250" s="139" t="s">
        <v>1126</v>
      </c>
      <c r="H250" s="140">
        <v>10</v>
      </c>
      <c r="I250" s="141"/>
      <c r="J250" s="141">
        <f>ROUND(I250*H250,2)</f>
        <v>0</v>
      </c>
      <c r="K250" s="142"/>
      <c r="L250" s="27"/>
      <c r="M250" s="159" t="s">
        <v>1</v>
      </c>
      <c r="N250" s="160" t="s">
        <v>38</v>
      </c>
      <c r="O250" s="161">
        <v>0</v>
      </c>
      <c r="P250" s="161">
        <f>O250*H250</f>
        <v>0</v>
      </c>
      <c r="Q250" s="161">
        <v>0</v>
      </c>
      <c r="R250" s="161">
        <f>Q250*H250</f>
        <v>0</v>
      </c>
      <c r="S250" s="161">
        <v>0</v>
      </c>
      <c r="T250" s="162">
        <f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7" t="s">
        <v>145</v>
      </c>
      <c r="AT250" s="147" t="s">
        <v>141</v>
      </c>
      <c r="AU250" s="147" t="s">
        <v>80</v>
      </c>
      <c r="AY250" s="14" t="s">
        <v>139</v>
      </c>
      <c r="BE250" s="148">
        <f>IF(N250="základná",J250,0)</f>
        <v>0</v>
      </c>
      <c r="BF250" s="148">
        <f>IF(N250="znížená",J250,0)</f>
        <v>0</v>
      </c>
      <c r="BG250" s="148">
        <f>IF(N250="zákl. prenesená",J250,0)</f>
        <v>0</v>
      </c>
      <c r="BH250" s="148">
        <f>IF(N250="zníž. prenesená",J250,0)</f>
        <v>0</v>
      </c>
      <c r="BI250" s="148">
        <f>IF(N250="nulová",J250,0)</f>
        <v>0</v>
      </c>
      <c r="BJ250" s="14" t="s">
        <v>146</v>
      </c>
      <c r="BK250" s="148">
        <f>ROUND(I250*H250,2)</f>
        <v>0</v>
      </c>
      <c r="BL250" s="14" t="s">
        <v>145</v>
      </c>
      <c r="BM250" s="147" t="s">
        <v>2316</v>
      </c>
    </row>
    <row r="251" spans="1:65" s="2" customFormat="1" ht="6.95" customHeight="1">
      <c r="A251" s="26"/>
      <c r="B251" s="41"/>
      <c r="C251" s="42"/>
      <c r="D251" s="42"/>
      <c r="E251" s="42"/>
      <c r="F251" s="42"/>
      <c r="G251" s="42"/>
      <c r="H251" s="42"/>
      <c r="I251" s="42"/>
      <c r="J251" s="42"/>
      <c r="K251" s="42"/>
      <c r="L251" s="27"/>
      <c r="M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</row>
  </sheetData>
  <autoFilter ref="C130:K250" xr:uid="{00000000-0009-0000-0000-000004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80"/>
  <sheetViews>
    <sheetView showGridLines="0" topLeftCell="A118" workbookViewId="0">
      <selection activeCell="I127" sqref="I1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244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91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3.25" customHeight="1">
      <c r="B7" s="17"/>
      <c r="E7" s="251" t="str">
        <f>Rekapitulácia!B1</f>
        <v>Zmena dokončených stavieb s. č. 756 a s. č. 795 na rozšírenie kapacít MŠ, ZŠ a MŠ Nová Ľubovňa</v>
      </c>
      <c r="F7" s="252"/>
      <c r="G7" s="252"/>
      <c r="H7" s="252"/>
      <c r="L7" s="17"/>
    </row>
    <row r="8" spans="1:46" s="2" customFormat="1" ht="12" customHeight="1">
      <c r="A8" s="26"/>
      <c r="B8" s="27"/>
      <c r="C8" s="26"/>
      <c r="D8" s="23" t="s">
        <v>92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215" t="s">
        <v>1129</v>
      </c>
      <c r="F9" s="250"/>
      <c r="G9" s="250"/>
      <c r="H9" s="250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tr">
        <f>'003 - UK, VZT'!F12</f>
        <v>Parcela č. 238/1, 240, 241, k.ú. Nová Ľubovňa</v>
      </c>
      <c r="G12" s="26"/>
      <c r="H12" s="26"/>
      <c r="I12" s="23" t="s">
        <v>19</v>
      </c>
      <c r="J12" s="49" t="str">
        <f>Rekapitulácia!F6</f>
        <v>vyplní uchádzač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Rekapitulácia!B5</f>
        <v>Obec Nová Ľubovňa, Nová ľubovňa č.102, 065 11 Nová Ľubovňa</v>
      </c>
      <c r="F15" s="26"/>
      <c r="G15" s="26"/>
      <c r="H15" s="26"/>
      <c r="I15" s="23" t="s">
        <v>24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37" t="str">
        <f>Rekapitulácia!B8</f>
        <v>vyplní uchádzač</v>
      </c>
      <c r="F18" s="237"/>
      <c r="G18" s="237"/>
      <c r="H18" s="237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1130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1131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240" t="s">
        <v>1</v>
      </c>
      <c r="F27" s="240"/>
      <c r="G27" s="240"/>
      <c r="H27" s="24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ROUND((SUM(BE124:BE279)),  2)</f>
        <v>0</v>
      </c>
      <c r="G33" s="26"/>
      <c r="H33" s="26"/>
      <c r="I33" s="95">
        <v>0.2</v>
      </c>
      <c r="J33" s="94">
        <f>ROUND(((SUM(BE124:BE279))*I33),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ROUND((SUM(BF124:BF279)),  2)</f>
        <v>0</v>
      </c>
      <c r="G34" s="26"/>
      <c r="H34" s="26"/>
      <c r="I34" s="95">
        <v>0.2</v>
      </c>
      <c r="J34" s="94">
        <f>ROUND(((SUM(BF124:BF279))*I34),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ROUND((SUM(BG124:BG279)),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ROUND((SUM(BH124:BH279)),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ROUND((SUM(BI124:BI279)),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94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customHeight="1">
      <c r="A85" s="26"/>
      <c r="B85" s="27"/>
      <c r="C85" s="26"/>
      <c r="D85" s="26"/>
      <c r="E85" s="251" t="str">
        <f>E7</f>
        <v>Zmena dokončených stavieb s. č. 756 a s. č. 795 na rozšírenie kapacít MŠ, ZŠ a MŠ Nová Ľubovňa</v>
      </c>
      <c r="F85" s="252"/>
      <c r="G85" s="252"/>
      <c r="H85" s="252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92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215" t="str">
        <f>E9</f>
        <v>004 - Elektroinštalácia - Z3</v>
      </c>
      <c r="F87" s="250"/>
      <c r="G87" s="250"/>
      <c r="H87" s="250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Parcela č. 238/1, 240, 241, k.ú. Nová Ľubovňa</v>
      </c>
      <c r="G89" s="26"/>
      <c r="H89" s="26"/>
      <c r="I89" s="23" t="s">
        <v>19</v>
      </c>
      <c r="J89" s="49" t="str">
        <f>IF(J12="","",J12)</f>
        <v>vyplní uchádzač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>Obec Nová Ľubovňa, Nová ľubovňa č.102, 065 11 Nová Ľubovňa</v>
      </c>
      <c r="G91" s="26"/>
      <c r="H91" s="26"/>
      <c r="I91" s="23" t="s">
        <v>27</v>
      </c>
      <c r="J91" s="24" t="str">
        <f>E21</f>
        <v>Ing. R. Dubjel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>vyplní uchádzač</v>
      </c>
      <c r="G92" s="26"/>
      <c r="H92" s="26"/>
      <c r="I92" s="23" t="s">
        <v>30</v>
      </c>
      <c r="J92" s="24" t="str">
        <f>E24</f>
        <v>Ľ. Krempaský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95</v>
      </c>
      <c r="D94" s="96"/>
      <c r="E94" s="96"/>
      <c r="F94" s="96"/>
      <c r="G94" s="96"/>
      <c r="H94" s="96"/>
      <c r="I94" s="96"/>
      <c r="J94" s="105" t="s">
        <v>96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97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98</v>
      </c>
    </row>
    <row r="97" spans="1:31" s="9" customFormat="1" ht="24.95" customHeight="1">
      <c r="B97" s="107"/>
      <c r="D97" s="108" t="s">
        <v>1132</v>
      </c>
      <c r="E97" s="109"/>
      <c r="F97" s="109"/>
      <c r="G97" s="109"/>
      <c r="H97" s="109"/>
      <c r="I97" s="109"/>
      <c r="J97" s="110">
        <f>J125</f>
        <v>0</v>
      </c>
      <c r="L97" s="107"/>
    </row>
    <row r="98" spans="1:31" s="10" customFormat="1" ht="19.899999999999999" customHeight="1">
      <c r="B98" s="111"/>
      <c r="D98" s="112" t="s">
        <v>1133</v>
      </c>
      <c r="E98" s="113"/>
      <c r="F98" s="113"/>
      <c r="G98" s="113"/>
      <c r="H98" s="113"/>
      <c r="I98" s="113"/>
      <c r="J98" s="114">
        <f>J126</f>
        <v>0</v>
      </c>
      <c r="L98" s="111"/>
    </row>
    <row r="99" spans="1:31" s="10" customFormat="1" ht="19.899999999999999" customHeight="1">
      <c r="B99" s="111"/>
      <c r="D99" s="112" t="s">
        <v>1134</v>
      </c>
      <c r="E99" s="113"/>
      <c r="F99" s="113"/>
      <c r="G99" s="113"/>
      <c r="H99" s="113"/>
      <c r="I99" s="113"/>
      <c r="J99" s="114">
        <f>J233</f>
        <v>0</v>
      </c>
      <c r="L99" s="111"/>
    </row>
    <row r="100" spans="1:31" s="10" customFormat="1" ht="19.899999999999999" customHeight="1">
      <c r="B100" s="111"/>
      <c r="D100" s="112" t="s">
        <v>1135</v>
      </c>
      <c r="E100" s="113"/>
      <c r="F100" s="113"/>
      <c r="G100" s="113"/>
      <c r="H100" s="113"/>
      <c r="I100" s="113"/>
      <c r="J100" s="114">
        <f>J243</f>
        <v>0</v>
      </c>
      <c r="L100" s="111"/>
    </row>
    <row r="101" spans="1:31" s="10" customFormat="1" ht="19.899999999999999" customHeight="1">
      <c r="B101" s="111"/>
      <c r="D101" s="112" t="s">
        <v>1136</v>
      </c>
      <c r="E101" s="113"/>
      <c r="F101" s="113"/>
      <c r="G101" s="113"/>
      <c r="H101" s="113"/>
      <c r="I101" s="113"/>
      <c r="J101" s="114">
        <f>J255</f>
        <v>0</v>
      </c>
      <c r="L101" s="111"/>
    </row>
    <row r="102" spans="1:31" s="10" customFormat="1" ht="19.899999999999999" customHeight="1">
      <c r="B102" s="111"/>
      <c r="D102" s="112" t="s">
        <v>1137</v>
      </c>
      <c r="E102" s="113"/>
      <c r="F102" s="113"/>
      <c r="G102" s="113"/>
      <c r="H102" s="113"/>
      <c r="I102" s="113"/>
      <c r="J102" s="114">
        <f>J265</f>
        <v>0</v>
      </c>
      <c r="L102" s="111"/>
    </row>
    <row r="103" spans="1:31" s="10" customFormat="1" ht="19.899999999999999" customHeight="1">
      <c r="B103" s="111"/>
      <c r="D103" s="112" t="s">
        <v>1138</v>
      </c>
      <c r="E103" s="113"/>
      <c r="F103" s="113"/>
      <c r="G103" s="113"/>
      <c r="H103" s="113"/>
      <c r="I103" s="113"/>
      <c r="J103" s="114">
        <f>J270</f>
        <v>0</v>
      </c>
      <c r="L103" s="111"/>
    </row>
    <row r="104" spans="1:31" s="9" customFormat="1" ht="24.95" customHeight="1">
      <c r="B104" s="107"/>
      <c r="D104" s="108" t="s">
        <v>124</v>
      </c>
      <c r="E104" s="109"/>
      <c r="F104" s="109"/>
      <c r="G104" s="109"/>
      <c r="H104" s="109"/>
      <c r="I104" s="109"/>
      <c r="J104" s="110">
        <f>J277</f>
        <v>0</v>
      </c>
      <c r="L104" s="107"/>
    </row>
    <row r="105" spans="1:31" s="2" customFormat="1" ht="21.75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10" spans="1:31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125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3.25" customHeight="1">
      <c r="A114" s="26"/>
      <c r="B114" s="27"/>
      <c r="C114" s="26"/>
      <c r="D114" s="26"/>
      <c r="E114" s="251" t="str">
        <f>E7</f>
        <v>Zmena dokončených stavieb s. č. 756 a s. č. 795 na rozšírenie kapacít MŠ, ZŠ a MŠ Nová Ľubovňa</v>
      </c>
      <c r="F114" s="252"/>
      <c r="G114" s="252"/>
      <c r="H114" s="252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92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215" t="str">
        <f>E9</f>
        <v>004 - Elektroinštalácia - Z3</v>
      </c>
      <c r="F116" s="250"/>
      <c r="G116" s="250"/>
      <c r="H116" s="250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>Parcela č. 238/1, 240, 241, k.ú. Nová Ľubovňa</v>
      </c>
      <c r="G118" s="26"/>
      <c r="H118" s="26"/>
      <c r="I118" s="23" t="s">
        <v>19</v>
      </c>
      <c r="J118" s="49" t="str">
        <f>IF(J12="","",J12)</f>
        <v>vyplní uchádzač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E15</f>
        <v>Obec Nová Ľubovňa, Nová ľubovňa č.102, 065 11 Nová Ľubovňa</v>
      </c>
      <c r="G120" s="26"/>
      <c r="H120" s="26"/>
      <c r="I120" s="23" t="s">
        <v>27</v>
      </c>
      <c r="J120" s="24" t="str">
        <f>E21</f>
        <v>Ing. R. Dubjel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25</v>
      </c>
      <c r="D121" s="26"/>
      <c r="E121" s="26"/>
      <c r="F121" s="21" t="str">
        <f>IF(E18="","",E18)</f>
        <v>vyplní uchádzač</v>
      </c>
      <c r="G121" s="26"/>
      <c r="H121" s="26"/>
      <c r="I121" s="23" t="s">
        <v>30</v>
      </c>
      <c r="J121" s="24" t="str">
        <f>E24</f>
        <v>Ľ. Krempaský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5"/>
      <c r="B123" s="116"/>
      <c r="C123" s="212" t="s">
        <v>126</v>
      </c>
      <c r="D123" s="212" t="s">
        <v>57</v>
      </c>
      <c r="E123" s="212" t="s">
        <v>53</v>
      </c>
      <c r="F123" s="212" t="s">
        <v>54</v>
      </c>
      <c r="G123" s="212" t="s">
        <v>127</v>
      </c>
      <c r="H123" s="212" t="s">
        <v>128</v>
      </c>
      <c r="I123" s="212" t="s">
        <v>129</v>
      </c>
      <c r="J123" s="212" t="s">
        <v>96</v>
      </c>
      <c r="K123" s="117" t="s">
        <v>130</v>
      </c>
      <c r="L123" s="118"/>
      <c r="M123" s="56" t="s">
        <v>1</v>
      </c>
      <c r="N123" s="57" t="s">
        <v>36</v>
      </c>
      <c r="O123" s="57" t="s">
        <v>131</v>
      </c>
      <c r="P123" s="57" t="s">
        <v>132</v>
      </c>
      <c r="Q123" s="57" t="s">
        <v>133</v>
      </c>
      <c r="R123" s="57" t="s">
        <v>134</v>
      </c>
      <c r="S123" s="57" t="s">
        <v>135</v>
      </c>
      <c r="T123" s="58" t="s">
        <v>136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" customHeight="1">
      <c r="A124" s="26"/>
      <c r="B124" s="27"/>
      <c r="C124" s="63" t="s">
        <v>97</v>
      </c>
      <c r="D124" s="26"/>
      <c r="E124" s="26"/>
      <c r="F124" s="26"/>
      <c r="G124" s="26"/>
      <c r="H124" s="26"/>
      <c r="I124" s="26"/>
      <c r="J124" s="119">
        <f>BK124</f>
        <v>0</v>
      </c>
      <c r="K124" s="26"/>
      <c r="L124" s="27"/>
      <c r="M124" s="59"/>
      <c r="N124" s="50"/>
      <c r="O124" s="60"/>
      <c r="P124" s="120">
        <f>P125+P277</f>
        <v>473.72676000000001</v>
      </c>
      <c r="Q124" s="60"/>
      <c r="R124" s="120">
        <f>R125+R277</f>
        <v>1.3343400000000001</v>
      </c>
      <c r="S124" s="60"/>
      <c r="T124" s="121">
        <f>T125+T277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71</v>
      </c>
      <c r="AU124" s="14" t="s">
        <v>98</v>
      </c>
      <c r="BK124" s="122">
        <f>BK125+BK277</f>
        <v>0</v>
      </c>
    </row>
    <row r="125" spans="1:65" s="12" customFormat="1" ht="25.9" customHeight="1">
      <c r="B125" s="123"/>
      <c r="D125" s="124" t="s">
        <v>71</v>
      </c>
      <c r="E125" s="125" t="s">
        <v>209</v>
      </c>
      <c r="F125" s="125" t="s">
        <v>1139</v>
      </c>
      <c r="J125" s="126">
        <f>BK125</f>
        <v>0</v>
      </c>
      <c r="L125" s="123"/>
      <c r="M125" s="127"/>
      <c r="N125" s="128"/>
      <c r="O125" s="128"/>
      <c r="P125" s="129">
        <f>P126+P233+P243+P255+P265+P270</f>
        <v>420.72676000000001</v>
      </c>
      <c r="Q125" s="128"/>
      <c r="R125" s="129">
        <f>R126+R233+R243+R255+R265+R270</f>
        <v>1.3343400000000001</v>
      </c>
      <c r="S125" s="128"/>
      <c r="T125" s="130">
        <f>T126+T233+T243+T255+T265+T270</f>
        <v>0</v>
      </c>
      <c r="AR125" s="124" t="s">
        <v>151</v>
      </c>
      <c r="AT125" s="131" t="s">
        <v>71</v>
      </c>
      <c r="AU125" s="131" t="s">
        <v>72</v>
      </c>
      <c r="AY125" s="124" t="s">
        <v>139</v>
      </c>
      <c r="BK125" s="132">
        <f>BK126+BK233+BK243+BK255+BK265+BK270</f>
        <v>0</v>
      </c>
    </row>
    <row r="126" spans="1:65" s="12" customFormat="1" ht="22.9" customHeight="1">
      <c r="B126" s="123"/>
      <c r="D126" s="124" t="s">
        <v>71</v>
      </c>
      <c r="E126" s="133" t="s">
        <v>1140</v>
      </c>
      <c r="F126" s="133" t="s">
        <v>1141</v>
      </c>
      <c r="J126" s="134">
        <f>BK126</f>
        <v>0</v>
      </c>
      <c r="L126" s="123"/>
      <c r="M126" s="127"/>
      <c r="N126" s="128"/>
      <c r="O126" s="128"/>
      <c r="P126" s="129">
        <f>SUM(P127:P232)</f>
        <v>349.44305000000003</v>
      </c>
      <c r="Q126" s="128"/>
      <c r="R126" s="129">
        <f>SUM(R127:R232)</f>
        <v>0.69433999999999996</v>
      </c>
      <c r="S126" s="128"/>
      <c r="T126" s="130">
        <f>SUM(T127:T232)</f>
        <v>0</v>
      </c>
      <c r="AR126" s="124" t="s">
        <v>151</v>
      </c>
      <c r="AT126" s="131" t="s">
        <v>71</v>
      </c>
      <c r="AU126" s="131" t="s">
        <v>80</v>
      </c>
      <c r="AY126" s="124" t="s">
        <v>139</v>
      </c>
      <c r="BK126" s="132">
        <f>SUM(BK127:BK232)</f>
        <v>0</v>
      </c>
    </row>
    <row r="127" spans="1:65" s="2" customFormat="1" ht="24">
      <c r="A127" s="26"/>
      <c r="B127" s="135"/>
      <c r="C127" s="136" t="s">
        <v>80</v>
      </c>
      <c r="D127" s="136" t="s">
        <v>141</v>
      </c>
      <c r="E127" s="137" t="s">
        <v>1142</v>
      </c>
      <c r="F127" s="138" t="s">
        <v>1143</v>
      </c>
      <c r="G127" s="139" t="s">
        <v>154</v>
      </c>
      <c r="H127" s="140">
        <v>200</v>
      </c>
      <c r="I127" s="141"/>
      <c r="J127" s="141">
        <f t="shared" ref="J127:J158" si="0">ROUND(I127*H127,2)</f>
        <v>0</v>
      </c>
      <c r="K127" s="142"/>
      <c r="L127" s="27"/>
      <c r="M127" s="143" t="s">
        <v>1</v>
      </c>
      <c r="N127" s="144" t="s">
        <v>38</v>
      </c>
      <c r="O127" s="145">
        <v>6.8000000000000005E-2</v>
      </c>
      <c r="P127" s="145">
        <f t="shared" ref="P127:P158" si="1">O127*H127</f>
        <v>13.6</v>
      </c>
      <c r="Q127" s="145">
        <v>0</v>
      </c>
      <c r="R127" s="145">
        <f t="shared" ref="R127:R158" si="2">Q127*H127</f>
        <v>0</v>
      </c>
      <c r="S127" s="145">
        <v>0</v>
      </c>
      <c r="T127" s="146">
        <f t="shared" ref="T127:T158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7" t="s">
        <v>403</v>
      </c>
      <c r="AT127" s="147" t="s">
        <v>141</v>
      </c>
      <c r="AU127" s="147" t="s">
        <v>146</v>
      </c>
      <c r="AY127" s="14" t="s">
        <v>139</v>
      </c>
      <c r="BE127" s="148">
        <f t="shared" ref="BE127:BE158" si="4">IF(N127="základná",J127,0)</f>
        <v>0</v>
      </c>
      <c r="BF127" s="148">
        <f t="shared" ref="BF127:BF158" si="5">IF(N127="znížená",J127,0)</f>
        <v>0</v>
      </c>
      <c r="BG127" s="148">
        <f t="shared" ref="BG127:BG158" si="6">IF(N127="zákl. prenesená",J127,0)</f>
        <v>0</v>
      </c>
      <c r="BH127" s="148">
        <f t="shared" ref="BH127:BH158" si="7">IF(N127="zníž. prenesená",J127,0)</f>
        <v>0</v>
      </c>
      <c r="BI127" s="148">
        <f t="shared" ref="BI127:BI158" si="8">IF(N127="nulová",J127,0)</f>
        <v>0</v>
      </c>
      <c r="BJ127" s="14" t="s">
        <v>146</v>
      </c>
      <c r="BK127" s="148">
        <f t="shared" ref="BK127:BK158" si="9">ROUND(I127*H127,2)</f>
        <v>0</v>
      </c>
      <c r="BL127" s="14" t="s">
        <v>403</v>
      </c>
      <c r="BM127" s="147" t="s">
        <v>1144</v>
      </c>
    </row>
    <row r="128" spans="1:65" s="2" customFormat="1" ht="16.5" customHeight="1">
      <c r="A128" s="26"/>
      <c r="B128" s="135"/>
      <c r="C128" s="149" t="s">
        <v>146</v>
      </c>
      <c r="D128" s="149" t="s">
        <v>209</v>
      </c>
      <c r="E128" s="150" t="s">
        <v>1145</v>
      </c>
      <c r="F128" s="151" t="s">
        <v>1146</v>
      </c>
      <c r="G128" s="152" t="s">
        <v>154</v>
      </c>
      <c r="H128" s="153">
        <v>210</v>
      </c>
      <c r="I128" s="154"/>
      <c r="J128" s="154">
        <f t="shared" si="0"/>
        <v>0</v>
      </c>
      <c r="K128" s="155"/>
      <c r="L128" s="156"/>
      <c r="M128" s="157" t="s">
        <v>1</v>
      </c>
      <c r="N128" s="158" t="s">
        <v>38</v>
      </c>
      <c r="O128" s="145">
        <v>0</v>
      </c>
      <c r="P128" s="145">
        <f t="shared" si="1"/>
        <v>0</v>
      </c>
      <c r="Q128" s="145">
        <v>0</v>
      </c>
      <c r="R128" s="145">
        <f t="shared" si="2"/>
        <v>0</v>
      </c>
      <c r="S128" s="145">
        <v>0</v>
      </c>
      <c r="T128" s="146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7" t="s">
        <v>666</v>
      </c>
      <c r="AT128" s="147" t="s">
        <v>209</v>
      </c>
      <c r="AU128" s="147" t="s">
        <v>146</v>
      </c>
      <c r="AY128" s="14" t="s">
        <v>139</v>
      </c>
      <c r="BE128" s="148">
        <f t="shared" si="4"/>
        <v>0</v>
      </c>
      <c r="BF128" s="148">
        <f t="shared" si="5"/>
        <v>0</v>
      </c>
      <c r="BG128" s="148">
        <f t="shared" si="6"/>
        <v>0</v>
      </c>
      <c r="BH128" s="148">
        <f t="shared" si="7"/>
        <v>0</v>
      </c>
      <c r="BI128" s="148">
        <f t="shared" si="8"/>
        <v>0</v>
      </c>
      <c r="BJ128" s="14" t="s">
        <v>146</v>
      </c>
      <c r="BK128" s="148">
        <f t="shared" si="9"/>
        <v>0</v>
      </c>
      <c r="BL128" s="14" t="s">
        <v>666</v>
      </c>
      <c r="BM128" s="147" t="s">
        <v>1147</v>
      </c>
    </row>
    <row r="129" spans="1:65" s="2" customFormat="1" ht="24">
      <c r="A129" s="26"/>
      <c r="B129" s="135"/>
      <c r="C129" s="136" t="s">
        <v>151</v>
      </c>
      <c r="D129" s="136" t="s">
        <v>141</v>
      </c>
      <c r="E129" s="137" t="s">
        <v>1148</v>
      </c>
      <c r="F129" s="138" t="s">
        <v>1149</v>
      </c>
      <c r="G129" s="139" t="s">
        <v>154</v>
      </c>
      <c r="H129" s="140">
        <v>50</v>
      </c>
      <c r="I129" s="141"/>
      <c r="J129" s="141">
        <f t="shared" si="0"/>
        <v>0</v>
      </c>
      <c r="K129" s="142"/>
      <c r="L129" s="27"/>
      <c r="M129" s="143" t="s">
        <v>1</v>
      </c>
      <c r="N129" s="144" t="s">
        <v>38</v>
      </c>
      <c r="O129" s="145">
        <v>8.5999999999999993E-2</v>
      </c>
      <c r="P129" s="145">
        <f t="shared" si="1"/>
        <v>4.3</v>
      </c>
      <c r="Q129" s="145">
        <v>0</v>
      </c>
      <c r="R129" s="145">
        <f t="shared" si="2"/>
        <v>0</v>
      </c>
      <c r="S129" s="145">
        <v>0</v>
      </c>
      <c r="T129" s="146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7" t="s">
        <v>403</v>
      </c>
      <c r="AT129" s="147" t="s">
        <v>141</v>
      </c>
      <c r="AU129" s="147" t="s">
        <v>146</v>
      </c>
      <c r="AY129" s="14" t="s">
        <v>139</v>
      </c>
      <c r="BE129" s="148">
        <f t="shared" si="4"/>
        <v>0</v>
      </c>
      <c r="BF129" s="148">
        <f t="shared" si="5"/>
        <v>0</v>
      </c>
      <c r="BG129" s="148">
        <f t="shared" si="6"/>
        <v>0</v>
      </c>
      <c r="BH129" s="148">
        <f t="shared" si="7"/>
        <v>0</v>
      </c>
      <c r="BI129" s="148">
        <f t="shared" si="8"/>
        <v>0</v>
      </c>
      <c r="BJ129" s="14" t="s">
        <v>146</v>
      </c>
      <c r="BK129" s="148">
        <f t="shared" si="9"/>
        <v>0</v>
      </c>
      <c r="BL129" s="14" t="s">
        <v>403</v>
      </c>
      <c r="BM129" s="147" t="s">
        <v>1150</v>
      </c>
    </row>
    <row r="130" spans="1:65" s="2" customFormat="1" ht="16.5" customHeight="1">
      <c r="A130" s="26"/>
      <c r="B130" s="135"/>
      <c r="C130" s="149" t="s">
        <v>145</v>
      </c>
      <c r="D130" s="149" t="s">
        <v>209</v>
      </c>
      <c r="E130" s="150" t="s">
        <v>1151</v>
      </c>
      <c r="F130" s="151" t="s">
        <v>1152</v>
      </c>
      <c r="G130" s="152" t="s">
        <v>154</v>
      </c>
      <c r="H130" s="153">
        <v>52.5</v>
      </c>
      <c r="I130" s="154"/>
      <c r="J130" s="154">
        <f t="shared" si="0"/>
        <v>0</v>
      </c>
      <c r="K130" s="155"/>
      <c r="L130" s="156"/>
      <c r="M130" s="157" t="s">
        <v>1</v>
      </c>
      <c r="N130" s="158" t="s">
        <v>38</v>
      </c>
      <c r="O130" s="145">
        <v>0</v>
      </c>
      <c r="P130" s="145">
        <f t="shared" si="1"/>
        <v>0</v>
      </c>
      <c r="Q130" s="145">
        <v>0</v>
      </c>
      <c r="R130" s="145">
        <f t="shared" si="2"/>
        <v>0</v>
      </c>
      <c r="S130" s="145">
        <v>0</v>
      </c>
      <c r="T130" s="146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7" t="s">
        <v>666</v>
      </c>
      <c r="AT130" s="147" t="s">
        <v>209</v>
      </c>
      <c r="AU130" s="147" t="s">
        <v>146</v>
      </c>
      <c r="AY130" s="14" t="s">
        <v>139</v>
      </c>
      <c r="BE130" s="148">
        <f t="shared" si="4"/>
        <v>0</v>
      </c>
      <c r="BF130" s="148">
        <f t="shared" si="5"/>
        <v>0</v>
      </c>
      <c r="BG130" s="148">
        <f t="shared" si="6"/>
        <v>0</v>
      </c>
      <c r="BH130" s="148">
        <f t="shared" si="7"/>
        <v>0</v>
      </c>
      <c r="BI130" s="148">
        <f t="shared" si="8"/>
        <v>0</v>
      </c>
      <c r="BJ130" s="14" t="s">
        <v>146</v>
      </c>
      <c r="BK130" s="148">
        <f t="shared" si="9"/>
        <v>0</v>
      </c>
      <c r="BL130" s="14" t="s">
        <v>666</v>
      </c>
      <c r="BM130" s="147" t="s">
        <v>1153</v>
      </c>
    </row>
    <row r="131" spans="1:65" s="2" customFormat="1" ht="24">
      <c r="A131" s="26"/>
      <c r="B131" s="135"/>
      <c r="C131" s="136" t="s">
        <v>160</v>
      </c>
      <c r="D131" s="136" t="s">
        <v>141</v>
      </c>
      <c r="E131" s="137" t="s">
        <v>1154</v>
      </c>
      <c r="F131" s="138" t="s">
        <v>1155</v>
      </c>
      <c r="G131" s="139" t="s">
        <v>154</v>
      </c>
      <c r="H131" s="140">
        <v>30</v>
      </c>
      <c r="I131" s="141"/>
      <c r="J131" s="141">
        <f t="shared" si="0"/>
        <v>0</v>
      </c>
      <c r="K131" s="142"/>
      <c r="L131" s="27"/>
      <c r="M131" s="143" t="s">
        <v>1</v>
      </c>
      <c r="N131" s="144" t="s">
        <v>38</v>
      </c>
      <c r="O131" s="145">
        <v>0.16</v>
      </c>
      <c r="P131" s="145">
        <f t="shared" si="1"/>
        <v>4.8</v>
      </c>
      <c r="Q131" s="145">
        <v>0</v>
      </c>
      <c r="R131" s="145">
        <f t="shared" si="2"/>
        <v>0</v>
      </c>
      <c r="S131" s="145">
        <v>0</v>
      </c>
      <c r="T131" s="146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7" t="s">
        <v>403</v>
      </c>
      <c r="AT131" s="147" t="s">
        <v>141</v>
      </c>
      <c r="AU131" s="147" t="s">
        <v>146</v>
      </c>
      <c r="AY131" s="14" t="s">
        <v>139</v>
      </c>
      <c r="BE131" s="148">
        <f t="shared" si="4"/>
        <v>0</v>
      </c>
      <c r="BF131" s="148">
        <f t="shared" si="5"/>
        <v>0</v>
      </c>
      <c r="BG131" s="148">
        <f t="shared" si="6"/>
        <v>0</v>
      </c>
      <c r="BH131" s="148">
        <f t="shared" si="7"/>
        <v>0</v>
      </c>
      <c r="BI131" s="148">
        <f t="shared" si="8"/>
        <v>0</v>
      </c>
      <c r="BJ131" s="14" t="s">
        <v>146</v>
      </c>
      <c r="BK131" s="148">
        <f t="shared" si="9"/>
        <v>0</v>
      </c>
      <c r="BL131" s="14" t="s">
        <v>403</v>
      </c>
      <c r="BM131" s="147" t="s">
        <v>1156</v>
      </c>
    </row>
    <row r="132" spans="1:65" s="2" customFormat="1" ht="16.5" customHeight="1">
      <c r="A132" s="26"/>
      <c r="B132" s="135"/>
      <c r="C132" s="149" t="s">
        <v>164</v>
      </c>
      <c r="D132" s="149" t="s">
        <v>209</v>
      </c>
      <c r="E132" s="150" t="s">
        <v>1157</v>
      </c>
      <c r="F132" s="151" t="s">
        <v>1158</v>
      </c>
      <c r="G132" s="152" t="s">
        <v>154</v>
      </c>
      <c r="H132" s="153">
        <v>30</v>
      </c>
      <c r="I132" s="154"/>
      <c r="J132" s="154">
        <f t="shared" si="0"/>
        <v>0</v>
      </c>
      <c r="K132" s="155"/>
      <c r="L132" s="156"/>
      <c r="M132" s="157" t="s">
        <v>1</v>
      </c>
      <c r="N132" s="158" t="s">
        <v>38</v>
      </c>
      <c r="O132" s="145">
        <v>0</v>
      </c>
      <c r="P132" s="145">
        <f t="shared" si="1"/>
        <v>0</v>
      </c>
      <c r="Q132" s="145">
        <v>2.2000000000000001E-4</v>
      </c>
      <c r="R132" s="145">
        <f t="shared" si="2"/>
        <v>6.6E-3</v>
      </c>
      <c r="S132" s="145">
        <v>0</v>
      </c>
      <c r="T132" s="146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7" t="s">
        <v>1159</v>
      </c>
      <c r="AT132" s="147" t="s">
        <v>209</v>
      </c>
      <c r="AU132" s="147" t="s">
        <v>146</v>
      </c>
      <c r="AY132" s="14" t="s">
        <v>139</v>
      </c>
      <c r="BE132" s="148">
        <f t="shared" si="4"/>
        <v>0</v>
      </c>
      <c r="BF132" s="148">
        <f t="shared" si="5"/>
        <v>0</v>
      </c>
      <c r="BG132" s="148">
        <f t="shared" si="6"/>
        <v>0</v>
      </c>
      <c r="BH132" s="148">
        <f t="shared" si="7"/>
        <v>0</v>
      </c>
      <c r="BI132" s="148">
        <f t="shared" si="8"/>
        <v>0</v>
      </c>
      <c r="BJ132" s="14" t="s">
        <v>146</v>
      </c>
      <c r="BK132" s="148">
        <f t="shared" si="9"/>
        <v>0</v>
      </c>
      <c r="BL132" s="14" t="s">
        <v>403</v>
      </c>
      <c r="BM132" s="147" t="s">
        <v>1160</v>
      </c>
    </row>
    <row r="133" spans="1:65" s="2" customFormat="1" ht="24">
      <c r="A133" s="26"/>
      <c r="B133" s="135"/>
      <c r="C133" s="136" t="s">
        <v>168</v>
      </c>
      <c r="D133" s="136" t="s">
        <v>141</v>
      </c>
      <c r="E133" s="137" t="s">
        <v>1161</v>
      </c>
      <c r="F133" s="138" t="s">
        <v>1162</v>
      </c>
      <c r="G133" s="139" t="s">
        <v>154</v>
      </c>
      <c r="H133" s="140">
        <v>25</v>
      </c>
      <c r="I133" s="141"/>
      <c r="J133" s="141">
        <f t="shared" si="0"/>
        <v>0</v>
      </c>
      <c r="K133" s="142"/>
      <c r="L133" s="27"/>
      <c r="M133" s="143" t="s">
        <v>1</v>
      </c>
      <c r="N133" s="144" t="s">
        <v>38</v>
      </c>
      <c r="O133" s="145">
        <v>0.17100000000000001</v>
      </c>
      <c r="P133" s="145">
        <f t="shared" si="1"/>
        <v>4.2750000000000004</v>
      </c>
      <c r="Q133" s="145">
        <v>0</v>
      </c>
      <c r="R133" s="145">
        <f t="shared" si="2"/>
        <v>0</v>
      </c>
      <c r="S133" s="145">
        <v>0</v>
      </c>
      <c r="T133" s="146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7" t="s">
        <v>403</v>
      </c>
      <c r="AT133" s="147" t="s">
        <v>141</v>
      </c>
      <c r="AU133" s="147" t="s">
        <v>146</v>
      </c>
      <c r="AY133" s="14" t="s">
        <v>139</v>
      </c>
      <c r="BE133" s="148">
        <f t="shared" si="4"/>
        <v>0</v>
      </c>
      <c r="BF133" s="148">
        <f t="shared" si="5"/>
        <v>0</v>
      </c>
      <c r="BG133" s="148">
        <f t="shared" si="6"/>
        <v>0</v>
      </c>
      <c r="BH133" s="148">
        <f t="shared" si="7"/>
        <v>0</v>
      </c>
      <c r="BI133" s="148">
        <f t="shared" si="8"/>
        <v>0</v>
      </c>
      <c r="BJ133" s="14" t="s">
        <v>146</v>
      </c>
      <c r="BK133" s="148">
        <f t="shared" si="9"/>
        <v>0</v>
      </c>
      <c r="BL133" s="14" t="s">
        <v>403</v>
      </c>
      <c r="BM133" s="147" t="s">
        <v>1163</v>
      </c>
    </row>
    <row r="134" spans="1:65" s="2" customFormat="1" ht="16.5" customHeight="1">
      <c r="A134" s="26"/>
      <c r="B134" s="135"/>
      <c r="C134" s="149" t="s">
        <v>172</v>
      </c>
      <c r="D134" s="149" t="s">
        <v>209</v>
      </c>
      <c r="E134" s="150" t="s">
        <v>1164</v>
      </c>
      <c r="F134" s="151" t="s">
        <v>1165</v>
      </c>
      <c r="G134" s="152" t="s">
        <v>154</v>
      </c>
      <c r="H134" s="153">
        <v>25</v>
      </c>
      <c r="I134" s="154"/>
      <c r="J134" s="154">
        <f t="shared" si="0"/>
        <v>0</v>
      </c>
      <c r="K134" s="155"/>
      <c r="L134" s="156"/>
      <c r="M134" s="157" t="s">
        <v>1</v>
      </c>
      <c r="N134" s="158" t="s">
        <v>38</v>
      </c>
      <c r="O134" s="145">
        <v>0</v>
      </c>
      <c r="P134" s="145">
        <f t="shared" si="1"/>
        <v>0</v>
      </c>
      <c r="Q134" s="145">
        <v>0</v>
      </c>
      <c r="R134" s="145">
        <f t="shared" si="2"/>
        <v>0</v>
      </c>
      <c r="S134" s="145">
        <v>0</v>
      </c>
      <c r="T134" s="146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7" t="s">
        <v>1159</v>
      </c>
      <c r="AT134" s="147" t="s">
        <v>209</v>
      </c>
      <c r="AU134" s="147" t="s">
        <v>146</v>
      </c>
      <c r="AY134" s="14" t="s">
        <v>139</v>
      </c>
      <c r="BE134" s="148">
        <f t="shared" si="4"/>
        <v>0</v>
      </c>
      <c r="BF134" s="148">
        <f t="shared" si="5"/>
        <v>0</v>
      </c>
      <c r="BG134" s="148">
        <f t="shared" si="6"/>
        <v>0</v>
      </c>
      <c r="BH134" s="148">
        <f t="shared" si="7"/>
        <v>0</v>
      </c>
      <c r="BI134" s="148">
        <f t="shared" si="8"/>
        <v>0</v>
      </c>
      <c r="BJ134" s="14" t="s">
        <v>146</v>
      </c>
      <c r="BK134" s="148">
        <f t="shared" si="9"/>
        <v>0</v>
      </c>
      <c r="BL134" s="14" t="s">
        <v>403</v>
      </c>
      <c r="BM134" s="147" t="s">
        <v>1166</v>
      </c>
    </row>
    <row r="135" spans="1:65" s="2" customFormat="1" ht="24">
      <c r="A135" s="26"/>
      <c r="B135" s="135"/>
      <c r="C135" s="136" t="s">
        <v>176</v>
      </c>
      <c r="D135" s="136" t="s">
        <v>141</v>
      </c>
      <c r="E135" s="137" t="s">
        <v>1167</v>
      </c>
      <c r="F135" s="138" t="s">
        <v>1168</v>
      </c>
      <c r="G135" s="139" t="s">
        <v>278</v>
      </c>
      <c r="H135" s="140">
        <v>95</v>
      </c>
      <c r="I135" s="141"/>
      <c r="J135" s="141">
        <f t="shared" si="0"/>
        <v>0</v>
      </c>
      <c r="K135" s="142"/>
      <c r="L135" s="27"/>
      <c r="M135" s="143" t="s">
        <v>1</v>
      </c>
      <c r="N135" s="144" t="s">
        <v>38</v>
      </c>
      <c r="O135" s="145">
        <v>0.17899999999999999</v>
      </c>
      <c r="P135" s="145">
        <f t="shared" si="1"/>
        <v>17.004999999999999</v>
      </c>
      <c r="Q135" s="145">
        <v>0</v>
      </c>
      <c r="R135" s="145">
        <f t="shared" si="2"/>
        <v>0</v>
      </c>
      <c r="S135" s="145">
        <v>0</v>
      </c>
      <c r="T135" s="146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7" t="s">
        <v>403</v>
      </c>
      <c r="AT135" s="147" t="s">
        <v>141</v>
      </c>
      <c r="AU135" s="147" t="s">
        <v>146</v>
      </c>
      <c r="AY135" s="14" t="s">
        <v>139</v>
      </c>
      <c r="BE135" s="148">
        <f t="shared" si="4"/>
        <v>0</v>
      </c>
      <c r="BF135" s="148">
        <f t="shared" si="5"/>
        <v>0</v>
      </c>
      <c r="BG135" s="148">
        <f t="shared" si="6"/>
        <v>0</v>
      </c>
      <c r="BH135" s="148">
        <f t="shared" si="7"/>
        <v>0</v>
      </c>
      <c r="BI135" s="148">
        <f t="shared" si="8"/>
        <v>0</v>
      </c>
      <c r="BJ135" s="14" t="s">
        <v>146</v>
      </c>
      <c r="BK135" s="148">
        <f t="shared" si="9"/>
        <v>0</v>
      </c>
      <c r="BL135" s="14" t="s">
        <v>403</v>
      </c>
      <c r="BM135" s="147" t="s">
        <v>1169</v>
      </c>
    </row>
    <row r="136" spans="1:65" s="2" customFormat="1" ht="16.5" customHeight="1">
      <c r="A136" s="26"/>
      <c r="B136" s="135"/>
      <c r="C136" s="149" t="s">
        <v>180</v>
      </c>
      <c r="D136" s="149" t="s">
        <v>209</v>
      </c>
      <c r="E136" s="150" t="s">
        <v>1170</v>
      </c>
      <c r="F136" s="151" t="s">
        <v>1171</v>
      </c>
      <c r="G136" s="152" t="s">
        <v>278</v>
      </c>
      <c r="H136" s="153">
        <v>95</v>
      </c>
      <c r="I136" s="154"/>
      <c r="J136" s="154">
        <f t="shared" si="0"/>
        <v>0</v>
      </c>
      <c r="K136" s="155"/>
      <c r="L136" s="156"/>
      <c r="M136" s="157" t="s">
        <v>1</v>
      </c>
      <c r="N136" s="158" t="s">
        <v>38</v>
      </c>
      <c r="O136" s="145">
        <v>0</v>
      </c>
      <c r="P136" s="145">
        <f t="shared" si="1"/>
        <v>0</v>
      </c>
      <c r="Q136" s="145">
        <v>0</v>
      </c>
      <c r="R136" s="145">
        <f t="shared" si="2"/>
        <v>0</v>
      </c>
      <c r="S136" s="145">
        <v>0</v>
      </c>
      <c r="T136" s="146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7" t="s">
        <v>666</v>
      </c>
      <c r="AT136" s="147" t="s">
        <v>209</v>
      </c>
      <c r="AU136" s="147" t="s">
        <v>146</v>
      </c>
      <c r="AY136" s="14" t="s">
        <v>139</v>
      </c>
      <c r="BE136" s="148">
        <f t="shared" si="4"/>
        <v>0</v>
      </c>
      <c r="BF136" s="148">
        <f t="shared" si="5"/>
        <v>0</v>
      </c>
      <c r="BG136" s="148">
        <f t="shared" si="6"/>
        <v>0</v>
      </c>
      <c r="BH136" s="148">
        <f t="shared" si="7"/>
        <v>0</v>
      </c>
      <c r="BI136" s="148">
        <f t="shared" si="8"/>
        <v>0</v>
      </c>
      <c r="BJ136" s="14" t="s">
        <v>146</v>
      </c>
      <c r="BK136" s="148">
        <f t="shared" si="9"/>
        <v>0</v>
      </c>
      <c r="BL136" s="14" t="s">
        <v>666</v>
      </c>
      <c r="BM136" s="147" t="s">
        <v>1172</v>
      </c>
    </row>
    <row r="137" spans="1:65" s="2" customFormat="1" ht="24">
      <c r="A137" s="26"/>
      <c r="B137" s="135"/>
      <c r="C137" s="136" t="s">
        <v>184</v>
      </c>
      <c r="D137" s="136" t="s">
        <v>141</v>
      </c>
      <c r="E137" s="137" t="s">
        <v>1173</v>
      </c>
      <c r="F137" s="138" t="s">
        <v>1174</v>
      </c>
      <c r="G137" s="139" t="s">
        <v>278</v>
      </c>
      <c r="H137" s="140">
        <v>35</v>
      </c>
      <c r="I137" s="141"/>
      <c r="J137" s="141">
        <f t="shared" si="0"/>
        <v>0</v>
      </c>
      <c r="K137" s="142"/>
      <c r="L137" s="27"/>
      <c r="M137" s="143" t="s">
        <v>1</v>
      </c>
      <c r="N137" s="144" t="s">
        <v>38</v>
      </c>
      <c r="O137" s="145">
        <v>0.36699999999999999</v>
      </c>
      <c r="P137" s="145">
        <f t="shared" si="1"/>
        <v>12.845000000000001</v>
      </c>
      <c r="Q137" s="145">
        <v>0</v>
      </c>
      <c r="R137" s="145">
        <f t="shared" si="2"/>
        <v>0</v>
      </c>
      <c r="S137" s="145">
        <v>0</v>
      </c>
      <c r="T137" s="146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7" t="s">
        <v>403</v>
      </c>
      <c r="AT137" s="147" t="s">
        <v>141</v>
      </c>
      <c r="AU137" s="147" t="s">
        <v>146</v>
      </c>
      <c r="AY137" s="14" t="s">
        <v>139</v>
      </c>
      <c r="BE137" s="148">
        <f t="shared" si="4"/>
        <v>0</v>
      </c>
      <c r="BF137" s="148">
        <f t="shared" si="5"/>
        <v>0</v>
      </c>
      <c r="BG137" s="148">
        <f t="shared" si="6"/>
        <v>0</v>
      </c>
      <c r="BH137" s="148">
        <f t="shared" si="7"/>
        <v>0</v>
      </c>
      <c r="BI137" s="148">
        <f t="shared" si="8"/>
        <v>0</v>
      </c>
      <c r="BJ137" s="14" t="s">
        <v>146</v>
      </c>
      <c r="BK137" s="148">
        <f t="shared" si="9"/>
        <v>0</v>
      </c>
      <c r="BL137" s="14" t="s">
        <v>403</v>
      </c>
      <c r="BM137" s="147" t="s">
        <v>1175</v>
      </c>
    </row>
    <row r="138" spans="1:65" s="2" customFormat="1" ht="16.5" customHeight="1">
      <c r="A138" s="26"/>
      <c r="B138" s="135"/>
      <c r="C138" s="149" t="s">
        <v>188</v>
      </c>
      <c r="D138" s="149" t="s">
        <v>209</v>
      </c>
      <c r="E138" s="150" t="s">
        <v>1176</v>
      </c>
      <c r="F138" s="151" t="s">
        <v>1177</v>
      </c>
      <c r="G138" s="152" t="s">
        <v>278</v>
      </c>
      <c r="H138" s="153">
        <v>35</v>
      </c>
      <c r="I138" s="154"/>
      <c r="J138" s="154">
        <f t="shared" si="0"/>
        <v>0</v>
      </c>
      <c r="K138" s="155"/>
      <c r="L138" s="156"/>
      <c r="M138" s="157" t="s">
        <v>1</v>
      </c>
      <c r="N138" s="158" t="s">
        <v>38</v>
      </c>
      <c r="O138" s="145">
        <v>0</v>
      </c>
      <c r="P138" s="145">
        <f t="shared" si="1"/>
        <v>0</v>
      </c>
      <c r="Q138" s="145">
        <v>0</v>
      </c>
      <c r="R138" s="145">
        <f t="shared" si="2"/>
        <v>0</v>
      </c>
      <c r="S138" s="145">
        <v>0</v>
      </c>
      <c r="T138" s="146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7" t="s">
        <v>666</v>
      </c>
      <c r="AT138" s="147" t="s">
        <v>209</v>
      </c>
      <c r="AU138" s="147" t="s">
        <v>146</v>
      </c>
      <c r="AY138" s="14" t="s">
        <v>139</v>
      </c>
      <c r="BE138" s="148">
        <f t="shared" si="4"/>
        <v>0</v>
      </c>
      <c r="BF138" s="148">
        <f t="shared" si="5"/>
        <v>0</v>
      </c>
      <c r="BG138" s="148">
        <f t="shared" si="6"/>
        <v>0</v>
      </c>
      <c r="BH138" s="148">
        <f t="shared" si="7"/>
        <v>0</v>
      </c>
      <c r="BI138" s="148">
        <f t="shared" si="8"/>
        <v>0</v>
      </c>
      <c r="BJ138" s="14" t="s">
        <v>146</v>
      </c>
      <c r="BK138" s="148">
        <f t="shared" si="9"/>
        <v>0</v>
      </c>
      <c r="BL138" s="14" t="s">
        <v>666</v>
      </c>
      <c r="BM138" s="147" t="s">
        <v>1178</v>
      </c>
    </row>
    <row r="139" spans="1:65" s="2" customFormat="1" ht="24">
      <c r="A139" s="26"/>
      <c r="B139" s="135"/>
      <c r="C139" s="136" t="s">
        <v>192</v>
      </c>
      <c r="D139" s="136" t="s">
        <v>141</v>
      </c>
      <c r="E139" s="137" t="s">
        <v>1179</v>
      </c>
      <c r="F139" s="138" t="s">
        <v>1180</v>
      </c>
      <c r="G139" s="139" t="s">
        <v>278</v>
      </c>
      <c r="H139" s="140">
        <v>6</v>
      </c>
      <c r="I139" s="141"/>
      <c r="J139" s="141">
        <f t="shared" si="0"/>
        <v>0</v>
      </c>
      <c r="K139" s="142"/>
      <c r="L139" s="27"/>
      <c r="M139" s="143" t="s">
        <v>1</v>
      </c>
      <c r="N139" s="144" t="s">
        <v>38</v>
      </c>
      <c r="O139" s="145">
        <v>0.40799999999999997</v>
      </c>
      <c r="P139" s="145">
        <f t="shared" si="1"/>
        <v>2.448</v>
      </c>
      <c r="Q139" s="145">
        <v>0</v>
      </c>
      <c r="R139" s="145">
        <f t="shared" si="2"/>
        <v>0</v>
      </c>
      <c r="S139" s="145">
        <v>0</v>
      </c>
      <c r="T139" s="146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7" t="s">
        <v>403</v>
      </c>
      <c r="AT139" s="147" t="s">
        <v>141</v>
      </c>
      <c r="AU139" s="147" t="s">
        <v>146</v>
      </c>
      <c r="AY139" s="14" t="s">
        <v>139</v>
      </c>
      <c r="BE139" s="148">
        <f t="shared" si="4"/>
        <v>0</v>
      </c>
      <c r="BF139" s="148">
        <f t="shared" si="5"/>
        <v>0</v>
      </c>
      <c r="BG139" s="148">
        <f t="shared" si="6"/>
        <v>0</v>
      </c>
      <c r="BH139" s="148">
        <f t="shared" si="7"/>
        <v>0</v>
      </c>
      <c r="BI139" s="148">
        <f t="shared" si="8"/>
        <v>0</v>
      </c>
      <c r="BJ139" s="14" t="s">
        <v>146</v>
      </c>
      <c r="BK139" s="148">
        <f t="shared" si="9"/>
        <v>0</v>
      </c>
      <c r="BL139" s="14" t="s">
        <v>403</v>
      </c>
      <c r="BM139" s="147" t="s">
        <v>1181</v>
      </c>
    </row>
    <row r="140" spans="1:65" s="2" customFormat="1" ht="16.5" customHeight="1">
      <c r="A140" s="26"/>
      <c r="B140" s="135"/>
      <c r="C140" s="149" t="s">
        <v>196</v>
      </c>
      <c r="D140" s="149" t="s">
        <v>209</v>
      </c>
      <c r="E140" s="150" t="s">
        <v>1182</v>
      </c>
      <c r="F140" s="151" t="s">
        <v>1183</v>
      </c>
      <c r="G140" s="152" t="s">
        <v>278</v>
      </c>
      <c r="H140" s="153">
        <v>6</v>
      </c>
      <c r="I140" s="154"/>
      <c r="J140" s="154">
        <f t="shared" si="0"/>
        <v>0</v>
      </c>
      <c r="K140" s="155"/>
      <c r="L140" s="156"/>
      <c r="M140" s="157" t="s">
        <v>1</v>
      </c>
      <c r="N140" s="158" t="s">
        <v>38</v>
      </c>
      <c r="O140" s="145">
        <v>0</v>
      </c>
      <c r="P140" s="145">
        <f t="shared" si="1"/>
        <v>0</v>
      </c>
      <c r="Q140" s="145">
        <v>0</v>
      </c>
      <c r="R140" s="145">
        <f t="shared" si="2"/>
        <v>0</v>
      </c>
      <c r="S140" s="145">
        <v>0</v>
      </c>
      <c r="T140" s="146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7" t="s">
        <v>666</v>
      </c>
      <c r="AT140" s="147" t="s">
        <v>209</v>
      </c>
      <c r="AU140" s="147" t="s">
        <v>146</v>
      </c>
      <c r="AY140" s="14" t="s">
        <v>139</v>
      </c>
      <c r="BE140" s="148">
        <f t="shared" si="4"/>
        <v>0</v>
      </c>
      <c r="BF140" s="148">
        <f t="shared" si="5"/>
        <v>0</v>
      </c>
      <c r="BG140" s="148">
        <f t="shared" si="6"/>
        <v>0</v>
      </c>
      <c r="BH140" s="148">
        <f t="shared" si="7"/>
        <v>0</v>
      </c>
      <c r="BI140" s="148">
        <f t="shared" si="8"/>
        <v>0</v>
      </c>
      <c r="BJ140" s="14" t="s">
        <v>146</v>
      </c>
      <c r="BK140" s="148">
        <f t="shared" si="9"/>
        <v>0</v>
      </c>
      <c r="BL140" s="14" t="s">
        <v>666</v>
      </c>
      <c r="BM140" s="147" t="s">
        <v>1184</v>
      </c>
    </row>
    <row r="141" spans="1:65" s="2" customFormat="1" ht="36">
      <c r="A141" s="26"/>
      <c r="B141" s="135"/>
      <c r="C141" s="136" t="s">
        <v>200</v>
      </c>
      <c r="D141" s="136" t="s">
        <v>141</v>
      </c>
      <c r="E141" s="137" t="s">
        <v>1185</v>
      </c>
      <c r="F141" s="138" t="s">
        <v>1186</v>
      </c>
      <c r="G141" s="139" t="s">
        <v>278</v>
      </c>
      <c r="H141" s="140">
        <v>10</v>
      </c>
      <c r="I141" s="141"/>
      <c r="J141" s="141">
        <f t="shared" si="0"/>
        <v>0</v>
      </c>
      <c r="K141" s="142"/>
      <c r="L141" s="27"/>
      <c r="M141" s="143" t="s">
        <v>1</v>
      </c>
      <c r="N141" s="144" t="s">
        <v>38</v>
      </c>
      <c r="O141" s="145">
        <v>0.63500000000000001</v>
      </c>
      <c r="P141" s="145">
        <f t="shared" si="1"/>
        <v>6.35</v>
      </c>
      <c r="Q141" s="145">
        <v>0</v>
      </c>
      <c r="R141" s="145">
        <f t="shared" si="2"/>
        <v>0</v>
      </c>
      <c r="S141" s="145">
        <v>0</v>
      </c>
      <c r="T141" s="146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7" t="s">
        <v>403</v>
      </c>
      <c r="AT141" s="147" t="s">
        <v>141</v>
      </c>
      <c r="AU141" s="147" t="s">
        <v>146</v>
      </c>
      <c r="AY141" s="14" t="s">
        <v>139</v>
      </c>
      <c r="BE141" s="148">
        <f t="shared" si="4"/>
        <v>0</v>
      </c>
      <c r="BF141" s="148">
        <f t="shared" si="5"/>
        <v>0</v>
      </c>
      <c r="BG141" s="148">
        <f t="shared" si="6"/>
        <v>0</v>
      </c>
      <c r="BH141" s="148">
        <f t="shared" si="7"/>
        <v>0</v>
      </c>
      <c r="BI141" s="148">
        <f t="shared" si="8"/>
        <v>0</v>
      </c>
      <c r="BJ141" s="14" t="s">
        <v>146</v>
      </c>
      <c r="BK141" s="148">
        <f t="shared" si="9"/>
        <v>0</v>
      </c>
      <c r="BL141" s="14" t="s">
        <v>403</v>
      </c>
      <c r="BM141" s="147" t="s">
        <v>1187</v>
      </c>
    </row>
    <row r="142" spans="1:65" s="2" customFormat="1" ht="16.5" customHeight="1">
      <c r="A142" s="26"/>
      <c r="B142" s="135"/>
      <c r="C142" s="149" t="s">
        <v>204</v>
      </c>
      <c r="D142" s="149" t="s">
        <v>209</v>
      </c>
      <c r="E142" s="150" t="s">
        <v>1188</v>
      </c>
      <c r="F142" s="151" t="s">
        <v>1189</v>
      </c>
      <c r="G142" s="152" t="s">
        <v>278</v>
      </c>
      <c r="H142" s="153">
        <v>10</v>
      </c>
      <c r="I142" s="154"/>
      <c r="J142" s="154">
        <f t="shared" si="0"/>
        <v>0</v>
      </c>
      <c r="K142" s="155"/>
      <c r="L142" s="156"/>
      <c r="M142" s="157" t="s">
        <v>1</v>
      </c>
      <c r="N142" s="158" t="s">
        <v>38</v>
      </c>
      <c r="O142" s="145">
        <v>0</v>
      </c>
      <c r="P142" s="145">
        <f t="shared" si="1"/>
        <v>0</v>
      </c>
      <c r="Q142" s="145">
        <v>1.6000000000000001E-4</v>
      </c>
      <c r="R142" s="145">
        <f t="shared" si="2"/>
        <v>1.6000000000000001E-3</v>
      </c>
      <c r="S142" s="145">
        <v>0</v>
      </c>
      <c r="T142" s="146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7" t="s">
        <v>666</v>
      </c>
      <c r="AT142" s="147" t="s">
        <v>209</v>
      </c>
      <c r="AU142" s="147" t="s">
        <v>146</v>
      </c>
      <c r="AY142" s="14" t="s">
        <v>139</v>
      </c>
      <c r="BE142" s="148">
        <f t="shared" si="4"/>
        <v>0</v>
      </c>
      <c r="BF142" s="148">
        <f t="shared" si="5"/>
        <v>0</v>
      </c>
      <c r="BG142" s="148">
        <f t="shared" si="6"/>
        <v>0</v>
      </c>
      <c r="BH142" s="148">
        <f t="shared" si="7"/>
        <v>0</v>
      </c>
      <c r="BI142" s="148">
        <f t="shared" si="8"/>
        <v>0</v>
      </c>
      <c r="BJ142" s="14" t="s">
        <v>146</v>
      </c>
      <c r="BK142" s="148">
        <f t="shared" si="9"/>
        <v>0</v>
      </c>
      <c r="BL142" s="14" t="s">
        <v>666</v>
      </c>
      <c r="BM142" s="147" t="s">
        <v>1190</v>
      </c>
    </row>
    <row r="143" spans="1:65" s="2" customFormat="1" ht="24">
      <c r="A143" s="26"/>
      <c r="B143" s="135"/>
      <c r="C143" s="136" t="s">
        <v>208</v>
      </c>
      <c r="D143" s="136" t="s">
        <v>141</v>
      </c>
      <c r="E143" s="137" t="s">
        <v>1191</v>
      </c>
      <c r="F143" s="138" t="s">
        <v>1192</v>
      </c>
      <c r="G143" s="139" t="s">
        <v>278</v>
      </c>
      <c r="H143" s="140">
        <v>3</v>
      </c>
      <c r="I143" s="141"/>
      <c r="J143" s="141">
        <f t="shared" si="0"/>
        <v>0</v>
      </c>
      <c r="K143" s="142"/>
      <c r="L143" s="27"/>
      <c r="M143" s="143" t="s">
        <v>1</v>
      </c>
      <c r="N143" s="144" t="s">
        <v>38</v>
      </c>
      <c r="O143" s="145">
        <v>0.17100000000000001</v>
      </c>
      <c r="P143" s="145">
        <f t="shared" si="1"/>
        <v>0.51300000000000001</v>
      </c>
      <c r="Q143" s="145">
        <v>0</v>
      </c>
      <c r="R143" s="145">
        <f t="shared" si="2"/>
        <v>0</v>
      </c>
      <c r="S143" s="145">
        <v>0</v>
      </c>
      <c r="T143" s="146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7" t="s">
        <v>403</v>
      </c>
      <c r="AT143" s="147" t="s">
        <v>141</v>
      </c>
      <c r="AU143" s="147" t="s">
        <v>146</v>
      </c>
      <c r="AY143" s="14" t="s">
        <v>139</v>
      </c>
      <c r="BE143" s="148">
        <f t="shared" si="4"/>
        <v>0</v>
      </c>
      <c r="BF143" s="148">
        <f t="shared" si="5"/>
        <v>0</v>
      </c>
      <c r="BG143" s="148">
        <f t="shared" si="6"/>
        <v>0</v>
      </c>
      <c r="BH143" s="148">
        <f t="shared" si="7"/>
        <v>0</v>
      </c>
      <c r="BI143" s="148">
        <f t="shared" si="8"/>
        <v>0</v>
      </c>
      <c r="BJ143" s="14" t="s">
        <v>146</v>
      </c>
      <c r="BK143" s="148">
        <f t="shared" si="9"/>
        <v>0</v>
      </c>
      <c r="BL143" s="14" t="s">
        <v>403</v>
      </c>
      <c r="BM143" s="147" t="s">
        <v>1193</v>
      </c>
    </row>
    <row r="144" spans="1:65" s="2" customFormat="1" ht="16.5" customHeight="1">
      <c r="A144" s="26"/>
      <c r="B144" s="135"/>
      <c r="C144" s="149" t="s">
        <v>214</v>
      </c>
      <c r="D144" s="149" t="s">
        <v>209</v>
      </c>
      <c r="E144" s="150" t="s">
        <v>1194</v>
      </c>
      <c r="F144" s="151" t="s">
        <v>1195</v>
      </c>
      <c r="G144" s="152" t="s">
        <v>278</v>
      </c>
      <c r="H144" s="153">
        <v>3</v>
      </c>
      <c r="I144" s="154"/>
      <c r="J144" s="154">
        <f t="shared" si="0"/>
        <v>0</v>
      </c>
      <c r="K144" s="155"/>
      <c r="L144" s="156"/>
      <c r="M144" s="157" t="s">
        <v>1</v>
      </c>
      <c r="N144" s="158" t="s">
        <v>38</v>
      </c>
      <c r="O144" s="145">
        <v>0</v>
      </c>
      <c r="P144" s="145">
        <f t="shared" si="1"/>
        <v>0</v>
      </c>
      <c r="Q144" s="145">
        <v>2.0000000000000001E-4</v>
      </c>
      <c r="R144" s="145">
        <f t="shared" si="2"/>
        <v>5.9999999999999995E-4</v>
      </c>
      <c r="S144" s="145">
        <v>0</v>
      </c>
      <c r="T144" s="146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7" t="s">
        <v>666</v>
      </c>
      <c r="AT144" s="147" t="s">
        <v>209</v>
      </c>
      <c r="AU144" s="147" t="s">
        <v>146</v>
      </c>
      <c r="AY144" s="14" t="s">
        <v>139</v>
      </c>
      <c r="BE144" s="148">
        <f t="shared" si="4"/>
        <v>0</v>
      </c>
      <c r="BF144" s="148">
        <f t="shared" si="5"/>
        <v>0</v>
      </c>
      <c r="BG144" s="148">
        <f t="shared" si="6"/>
        <v>0</v>
      </c>
      <c r="BH144" s="148">
        <f t="shared" si="7"/>
        <v>0</v>
      </c>
      <c r="BI144" s="148">
        <f t="shared" si="8"/>
        <v>0</v>
      </c>
      <c r="BJ144" s="14" t="s">
        <v>146</v>
      </c>
      <c r="BK144" s="148">
        <f t="shared" si="9"/>
        <v>0</v>
      </c>
      <c r="BL144" s="14" t="s">
        <v>666</v>
      </c>
      <c r="BM144" s="147" t="s">
        <v>1196</v>
      </c>
    </row>
    <row r="145" spans="1:65" s="2" customFormat="1" ht="24">
      <c r="A145" s="26"/>
      <c r="B145" s="135"/>
      <c r="C145" s="136" t="s">
        <v>218</v>
      </c>
      <c r="D145" s="136" t="s">
        <v>141</v>
      </c>
      <c r="E145" s="137" t="s">
        <v>1197</v>
      </c>
      <c r="F145" s="138" t="s">
        <v>1198</v>
      </c>
      <c r="G145" s="139" t="s">
        <v>278</v>
      </c>
      <c r="H145" s="140">
        <v>85</v>
      </c>
      <c r="I145" s="141"/>
      <c r="J145" s="141">
        <f t="shared" si="0"/>
        <v>0</v>
      </c>
      <c r="K145" s="142"/>
      <c r="L145" s="27"/>
      <c r="M145" s="143" t="s">
        <v>1</v>
      </c>
      <c r="N145" s="144" t="s">
        <v>38</v>
      </c>
      <c r="O145" s="145">
        <v>4.7E-2</v>
      </c>
      <c r="P145" s="145">
        <f t="shared" si="1"/>
        <v>3.9950000000000001</v>
      </c>
      <c r="Q145" s="145">
        <v>0</v>
      </c>
      <c r="R145" s="145">
        <f t="shared" si="2"/>
        <v>0</v>
      </c>
      <c r="S145" s="145">
        <v>0</v>
      </c>
      <c r="T145" s="146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7" t="s">
        <v>403</v>
      </c>
      <c r="AT145" s="147" t="s">
        <v>141</v>
      </c>
      <c r="AU145" s="147" t="s">
        <v>146</v>
      </c>
      <c r="AY145" s="14" t="s">
        <v>139</v>
      </c>
      <c r="BE145" s="148">
        <f t="shared" si="4"/>
        <v>0</v>
      </c>
      <c r="BF145" s="148">
        <f t="shared" si="5"/>
        <v>0</v>
      </c>
      <c r="BG145" s="148">
        <f t="shared" si="6"/>
        <v>0</v>
      </c>
      <c r="BH145" s="148">
        <f t="shared" si="7"/>
        <v>0</v>
      </c>
      <c r="BI145" s="148">
        <f t="shared" si="8"/>
        <v>0</v>
      </c>
      <c r="BJ145" s="14" t="s">
        <v>146</v>
      </c>
      <c r="BK145" s="148">
        <f t="shared" si="9"/>
        <v>0</v>
      </c>
      <c r="BL145" s="14" t="s">
        <v>403</v>
      </c>
      <c r="BM145" s="147" t="s">
        <v>1199</v>
      </c>
    </row>
    <row r="146" spans="1:65" s="2" customFormat="1" ht="24">
      <c r="A146" s="26"/>
      <c r="B146" s="135"/>
      <c r="C146" s="136" t="s">
        <v>7</v>
      </c>
      <c r="D146" s="136" t="s">
        <v>141</v>
      </c>
      <c r="E146" s="137" t="s">
        <v>1200</v>
      </c>
      <c r="F146" s="138" t="s">
        <v>1201</v>
      </c>
      <c r="G146" s="139" t="s">
        <v>278</v>
      </c>
      <c r="H146" s="140">
        <v>10</v>
      </c>
      <c r="I146" s="141"/>
      <c r="J146" s="141">
        <f t="shared" si="0"/>
        <v>0</v>
      </c>
      <c r="K146" s="142"/>
      <c r="L146" s="27"/>
      <c r="M146" s="143" t="s">
        <v>1</v>
      </c>
      <c r="N146" s="144" t="s">
        <v>38</v>
      </c>
      <c r="O146" s="145">
        <v>5.3999999999999999E-2</v>
      </c>
      <c r="P146" s="145">
        <f t="shared" si="1"/>
        <v>0.54</v>
      </c>
      <c r="Q146" s="145">
        <v>0</v>
      </c>
      <c r="R146" s="145">
        <f t="shared" si="2"/>
        <v>0</v>
      </c>
      <c r="S146" s="145">
        <v>0</v>
      </c>
      <c r="T146" s="146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7" t="s">
        <v>403</v>
      </c>
      <c r="AT146" s="147" t="s">
        <v>141</v>
      </c>
      <c r="AU146" s="147" t="s">
        <v>146</v>
      </c>
      <c r="AY146" s="14" t="s">
        <v>139</v>
      </c>
      <c r="BE146" s="148">
        <f t="shared" si="4"/>
        <v>0</v>
      </c>
      <c r="BF146" s="148">
        <f t="shared" si="5"/>
        <v>0</v>
      </c>
      <c r="BG146" s="148">
        <f t="shared" si="6"/>
        <v>0</v>
      </c>
      <c r="BH146" s="148">
        <f t="shared" si="7"/>
        <v>0</v>
      </c>
      <c r="BI146" s="148">
        <f t="shared" si="8"/>
        <v>0</v>
      </c>
      <c r="BJ146" s="14" t="s">
        <v>146</v>
      </c>
      <c r="BK146" s="148">
        <f t="shared" si="9"/>
        <v>0</v>
      </c>
      <c r="BL146" s="14" t="s">
        <v>403</v>
      </c>
      <c r="BM146" s="147" t="s">
        <v>1202</v>
      </c>
    </row>
    <row r="147" spans="1:65" s="2" customFormat="1" ht="24">
      <c r="A147" s="26"/>
      <c r="B147" s="135"/>
      <c r="C147" s="136" t="s">
        <v>226</v>
      </c>
      <c r="D147" s="136" t="s">
        <v>141</v>
      </c>
      <c r="E147" s="137" t="s">
        <v>1203</v>
      </c>
      <c r="F147" s="138" t="s">
        <v>1204</v>
      </c>
      <c r="G147" s="139" t="s">
        <v>278</v>
      </c>
      <c r="H147" s="140">
        <v>8</v>
      </c>
      <c r="I147" s="141"/>
      <c r="J147" s="141">
        <f t="shared" si="0"/>
        <v>0</v>
      </c>
      <c r="K147" s="142"/>
      <c r="L147" s="27"/>
      <c r="M147" s="143" t="s">
        <v>1</v>
      </c>
      <c r="N147" s="144" t="s">
        <v>38</v>
      </c>
      <c r="O147" s="145">
        <v>7.6999999999999999E-2</v>
      </c>
      <c r="P147" s="145">
        <f t="shared" si="1"/>
        <v>0.61599999999999999</v>
      </c>
      <c r="Q147" s="145">
        <v>0</v>
      </c>
      <c r="R147" s="145">
        <f t="shared" si="2"/>
        <v>0</v>
      </c>
      <c r="S147" s="145">
        <v>0</v>
      </c>
      <c r="T147" s="146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7" t="s">
        <v>403</v>
      </c>
      <c r="AT147" s="147" t="s">
        <v>141</v>
      </c>
      <c r="AU147" s="147" t="s">
        <v>146</v>
      </c>
      <c r="AY147" s="14" t="s">
        <v>139</v>
      </c>
      <c r="BE147" s="148">
        <f t="shared" si="4"/>
        <v>0</v>
      </c>
      <c r="BF147" s="148">
        <f t="shared" si="5"/>
        <v>0</v>
      </c>
      <c r="BG147" s="148">
        <f t="shared" si="6"/>
        <v>0</v>
      </c>
      <c r="BH147" s="148">
        <f t="shared" si="7"/>
        <v>0</v>
      </c>
      <c r="BI147" s="148">
        <f t="shared" si="8"/>
        <v>0</v>
      </c>
      <c r="BJ147" s="14" t="s">
        <v>146</v>
      </c>
      <c r="BK147" s="148">
        <f t="shared" si="9"/>
        <v>0</v>
      </c>
      <c r="BL147" s="14" t="s">
        <v>403</v>
      </c>
      <c r="BM147" s="147" t="s">
        <v>1205</v>
      </c>
    </row>
    <row r="148" spans="1:65" s="2" customFormat="1" ht="24">
      <c r="A148" s="26"/>
      <c r="B148" s="135"/>
      <c r="C148" s="136" t="s">
        <v>230</v>
      </c>
      <c r="D148" s="136" t="s">
        <v>141</v>
      </c>
      <c r="E148" s="137" t="s">
        <v>1206</v>
      </c>
      <c r="F148" s="138" t="s">
        <v>1207</v>
      </c>
      <c r="G148" s="139" t="s">
        <v>278</v>
      </c>
      <c r="H148" s="140">
        <v>8</v>
      </c>
      <c r="I148" s="141"/>
      <c r="J148" s="141">
        <f t="shared" si="0"/>
        <v>0</v>
      </c>
      <c r="K148" s="142"/>
      <c r="L148" s="27"/>
      <c r="M148" s="143" t="s">
        <v>1</v>
      </c>
      <c r="N148" s="144" t="s">
        <v>38</v>
      </c>
      <c r="O148" s="145">
        <v>0.16800000000000001</v>
      </c>
      <c r="P148" s="145">
        <f t="shared" si="1"/>
        <v>1.3440000000000001</v>
      </c>
      <c r="Q148" s="145">
        <v>0</v>
      </c>
      <c r="R148" s="145">
        <f t="shared" si="2"/>
        <v>0</v>
      </c>
      <c r="S148" s="145">
        <v>0</v>
      </c>
      <c r="T148" s="146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7" t="s">
        <v>403</v>
      </c>
      <c r="AT148" s="147" t="s">
        <v>141</v>
      </c>
      <c r="AU148" s="147" t="s">
        <v>146</v>
      </c>
      <c r="AY148" s="14" t="s">
        <v>139</v>
      </c>
      <c r="BE148" s="148">
        <f t="shared" si="4"/>
        <v>0</v>
      </c>
      <c r="BF148" s="148">
        <f t="shared" si="5"/>
        <v>0</v>
      </c>
      <c r="BG148" s="148">
        <f t="shared" si="6"/>
        <v>0</v>
      </c>
      <c r="BH148" s="148">
        <f t="shared" si="7"/>
        <v>0</v>
      </c>
      <c r="BI148" s="148">
        <f t="shared" si="8"/>
        <v>0</v>
      </c>
      <c r="BJ148" s="14" t="s">
        <v>146</v>
      </c>
      <c r="BK148" s="148">
        <f t="shared" si="9"/>
        <v>0</v>
      </c>
      <c r="BL148" s="14" t="s">
        <v>403</v>
      </c>
      <c r="BM148" s="147" t="s">
        <v>1208</v>
      </c>
    </row>
    <row r="149" spans="1:65" s="2" customFormat="1" ht="24">
      <c r="A149" s="26"/>
      <c r="B149" s="135"/>
      <c r="C149" s="136" t="s">
        <v>234</v>
      </c>
      <c r="D149" s="136" t="s">
        <v>141</v>
      </c>
      <c r="E149" s="137" t="s">
        <v>1209</v>
      </c>
      <c r="F149" s="138" t="s">
        <v>1210</v>
      </c>
      <c r="G149" s="139" t="s">
        <v>278</v>
      </c>
      <c r="H149" s="140">
        <v>8</v>
      </c>
      <c r="I149" s="141"/>
      <c r="J149" s="141">
        <f t="shared" si="0"/>
        <v>0</v>
      </c>
      <c r="K149" s="142"/>
      <c r="L149" s="27"/>
      <c r="M149" s="143" t="s">
        <v>1</v>
      </c>
      <c r="N149" s="144" t="s">
        <v>38</v>
      </c>
      <c r="O149" s="145">
        <v>0.16800000000000001</v>
      </c>
      <c r="P149" s="145">
        <f t="shared" si="1"/>
        <v>1.3440000000000001</v>
      </c>
      <c r="Q149" s="145">
        <v>0</v>
      </c>
      <c r="R149" s="145">
        <f t="shared" si="2"/>
        <v>0</v>
      </c>
      <c r="S149" s="145">
        <v>0</v>
      </c>
      <c r="T149" s="146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7" t="s">
        <v>403</v>
      </c>
      <c r="AT149" s="147" t="s">
        <v>141</v>
      </c>
      <c r="AU149" s="147" t="s">
        <v>146</v>
      </c>
      <c r="AY149" s="14" t="s">
        <v>139</v>
      </c>
      <c r="BE149" s="148">
        <f t="shared" si="4"/>
        <v>0</v>
      </c>
      <c r="BF149" s="148">
        <f t="shared" si="5"/>
        <v>0</v>
      </c>
      <c r="BG149" s="148">
        <f t="shared" si="6"/>
        <v>0</v>
      </c>
      <c r="BH149" s="148">
        <f t="shared" si="7"/>
        <v>0</v>
      </c>
      <c r="BI149" s="148">
        <f t="shared" si="8"/>
        <v>0</v>
      </c>
      <c r="BJ149" s="14" t="s">
        <v>146</v>
      </c>
      <c r="BK149" s="148">
        <f t="shared" si="9"/>
        <v>0</v>
      </c>
      <c r="BL149" s="14" t="s">
        <v>403</v>
      </c>
      <c r="BM149" s="147" t="s">
        <v>1211</v>
      </c>
    </row>
    <row r="150" spans="1:65" s="2" customFormat="1" ht="24">
      <c r="A150" s="26"/>
      <c r="B150" s="135"/>
      <c r="C150" s="136" t="s">
        <v>238</v>
      </c>
      <c r="D150" s="136" t="s">
        <v>141</v>
      </c>
      <c r="E150" s="137" t="s">
        <v>1212</v>
      </c>
      <c r="F150" s="138" t="s">
        <v>1213</v>
      </c>
      <c r="G150" s="139" t="s">
        <v>1214</v>
      </c>
      <c r="H150" s="140">
        <v>1</v>
      </c>
      <c r="I150" s="141"/>
      <c r="J150" s="141">
        <f t="shared" si="0"/>
        <v>0</v>
      </c>
      <c r="K150" s="142"/>
      <c r="L150" s="27"/>
      <c r="M150" s="143" t="s">
        <v>1</v>
      </c>
      <c r="N150" s="144" t="s">
        <v>38</v>
      </c>
      <c r="O150" s="145">
        <v>0.36706</v>
      </c>
      <c r="P150" s="145">
        <f t="shared" si="1"/>
        <v>0.36706</v>
      </c>
      <c r="Q150" s="145">
        <v>0</v>
      </c>
      <c r="R150" s="145">
        <f t="shared" si="2"/>
        <v>0</v>
      </c>
      <c r="S150" s="145">
        <v>0</v>
      </c>
      <c r="T150" s="146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7" t="s">
        <v>403</v>
      </c>
      <c r="AT150" s="147" t="s">
        <v>141</v>
      </c>
      <c r="AU150" s="147" t="s">
        <v>146</v>
      </c>
      <c r="AY150" s="14" t="s">
        <v>139</v>
      </c>
      <c r="BE150" s="148">
        <f t="shared" si="4"/>
        <v>0</v>
      </c>
      <c r="BF150" s="148">
        <f t="shared" si="5"/>
        <v>0</v>
      </c>
      <c r="BG150" s="148">
        <f t="shared" si="6"/>
        <v>0</v>
      </c>
      <c r="BH150" s="148">
        <f t="shared" si="7"/>
        <v>0</v>
      </c>
      <c r="BI150" s="148">
        <f t="shared" si="8"/>
        <v>0</v>
      </c>
      <c r="BJ150" s="14" t="s">
        <v>146</v>
      </c>
      <c r="BK150" s="148">
        <f t="shared" si="9"/>
        <v>0</v>
      </c>
      <c r="BL150" s="14" t="s">
        <v>403</v>
      </c>
      <c r="BM150" s="147" t="s">
        <v>1215</v>
      </c>
    </row>
    <row r="151" spans="1:65" s="2" customFormat="1" ht="16.5" customHeight="1">
      <c r="A151" s="26"/>
      <c r="B151" s="135"/>
      <c r="C151" s="149" t="s">
        <v>242</v>
      </c>
      <c r="D151" s="149" t="s">
        <v>209</v>
      </c>
      <c r="E151" s="150" t="s">
        <v>1216</v>
      </c>
      <c r="F151" s="151" t="s">
        <v>1217</v>
      </c>
      <c r="G151" s="152" t="s">
        <v>278</v>
      </c>
      <c r="H151" s="153">
        <v>1</v>
      </c>
      <c r="I151" s="154"/>
      <c r="J151" s="154">
        <f t="shared" si="0"/>
        <v>0</v>
      </c>
      <c r="K151" s="155"/>
      <c r="L151" s="156"/>
      <c r="M151" s="157" t="s">
        <v>1</v>
      </c>
      <c r="N151" s="158" t="s">
        <v>38</v>
      </c>
      <c r="O151" s="145">
        <v>0</v>
      </c>
      <c r="P151" s="145">
        <f t="shared" si="1"/>
        <v>0</v>
      </c>
      <c r="Q151" s="145">
        <v>0</v>
      </c>
      <c r="R151" s="145">
        <f t="shared" si="2"/>
        <v>0</v>
      </c>
      <c r="S151" s="145">
        <v>0</v>
      </c>
      <c r="T151" s="146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7" t="s">
        <v>666</v>
      </c>
      <c r="AT151" s="147" t="s">
        <v>209</v>
      </c>
      <c r="AU151" s="147" t="s">
        <v>146</v>
      </c>
      <c r="AY151" s="14" t="s">
        <v>139</v>
      </c>
      <c r="BE151" s="148">
        <f t="shared" si="4"/>
        <v>0</v>
      </c>
      <c r="BF151" s="148">
        <f t="shared" si="5"/>
        <v>0</v>
      </c>
      <c r="BG151" s="148">
        <f t="shared" si="6"/>
        <v>0</v>
      </c>
      <c r="BH151" s="148">
        <f t="shared" si="7"/>
        <v>0</v>
      </c>
      <c r="BI151" s="148">
        <f t="shared" si="8"/>
        <v>0</v>
      </c>
      <c r="BJ151" s="14" t="s">
        <v>146</v>
      </c>
      <c r="BK151" s="148">
        <f t="shared" si="9"/>
        <v>0</v>
      </c>
      <c r="BL151" s="14" t="s">
        <v>666</v>
      </c>
      <c r="BM151" s="147" t="s">
        <v>1218</v>
      </c>
    </row>
    <row r="152" spans="1:65" s="2" customFormat="1" ht="24">
      <c r="A152" s="26"/>
      <c r="B152" s="135"/>
      <c r="C152" s="136" t="s">
        <v>246</v>
      </c>
      <c r="D152" s="136" t="s">
        <v>141</v>
      </c>
      <c r="E152" s="137" t="s">
        <v>1219</v>
      </c>
      <c r="F152" s="138" t="s">
        <v>1220</v>
      </c>
      <c r="G152" s="139" t="s">
        <v>278</v>
      </c>
      <c r="H152" s="140">
        <v>6</v>
      </c>
      <c r="I152" s="141"/>
      <c r="J152" s="141">
        <f t="shared" si="0"/>
        <v>0</v>
      </c>
      <c r="K152" s="142"/>
      <c r="L152" s="27"/>
      <c r="M152" s="143" t="s">
        <v>1</v>
      </c>
      <c r="N152" s="144" t="s">
        <v>38</v>
      </c>
      <c r="O152" s="145">
        <v>0.13900000000000001</v>
      </c>
      <c r="P152" s="145">
        <f t="shared" si="1"/>
        <v>0.83399999999999996</v>
      </c>
      <c r="Q152" s="145">
        <v>0</v>
      </c>
      <c r="R152" s="145">
        <f t="shared" si="2"/>
        <v>0</v>
      </c>
      <c r="S152" s="145">
        <v>0</v>
      </c>
      <c r="T152" s="146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7" t="s">
        <v>403</v>
      </c>
      <c r="AT152" s="147" t="s">
        <v>141</v>
      </c>
      <c r="AU152" s="147" t="s">
        <v>146</v>
      </c>
      <c r="AY152" s="14" t="s">
        <v>139</v>
      </c>
      <c r="BE152" s="148">
        <f t="shared" si="4"/>
        <v>0</v>
      </c>
      <c r="BF152" s="148">
        <f t="shared" si="5"/>
        <v>0</v>
      </c>
      <c r="BG152" s="148">
        <f t="shared" si="6"/>
        <v>0</v>
      </c>
      <c r="BH152" s="148">
        <f t="shared" si="7"/>
        <v>0</v>
      </c>
      <c r="BI152" s="148">
        <f t="shared" si="8"/>
        <v>0</v>
      </c>
      <c r="BJ152" s="14" t="s">
        <v>146</v>
      </c>
      <c r="BK152" s="148">
        <f t="shared" si="9"/>
        <v>0</v>
      </c>
      <c r="BL152" s="14" t="s">
        <v>403</v>
      </c>
      <c r="BM152" s="147" t="s">
        <v>1221</v>
      </c>
    </row>
    <row r="153" spans="1:65" s="2" customFormat="1" ht="16.5" customHeight="1">
      <c r="A153" s="26"/>
      <c r="B153" s="135"/>
      <c r="C153" s="149" t="s">
        <v>250</v>
      </c>
      <c r="D153" s="149" t="s">
        <v>209</v>
      </c>
      <c r="E153" s="150" t="s">
        <v>1222</v>
      </c>
      <c r="F153" s="151" t="s">
        <v>1223</v>
      </c>
      <c r="G153" s="152" t="s">
        <v>278</v>
      </c>
      <c r="H153" s="153">
        <v>6</v>
      </c>
      <c r="I153" s="154"/>
      <c r="J153" s="154">
        <f t="shared" si="0"/>
        <v>0</v>
      </c>
      <c r="K153" s="155"/>
      <c r="L153" s="156"/>
      <c r="M153" s="157" t="s">
        <v>1</v>
      </c>
      <c r="N153" s="158" t="s">
        <v>38</v>
      </c>
      <c r="O153" s="145">
        <v>0</v>
      </c>
      <c r="P153" s="145">
        <f t="shared" si="1"/>
        <v>0</v>
      </c>
      <c r="Q153" s="145">
        <v>0</v>
      </c>
      <c r="R153" s="145">
        <f t="shared" si="2"/>
        <v>0</v>
      </c>
      <c r="S153" s="145">
        <v>0</v>
      </c>
      <c r="T153" s="146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7" t="s">
        <v>666</v>
      </c>
      <c r="AT153" s="147" t="s">
        <v>209</v>
      </c>
      <c r="AU153" s="147" t="s">
        <v>146</v>
      </c>
      <c r="AY153" s="14" t="s">
        <v>139</v>
      </c>
      <c r="BE153" s="148">
        <f t="shared" si="4"/>
        <v>0</v>
      </c>
      <c r="BF153" s="148">
        <f t="shared" si="5"/>
        <v>0</v>
      </c>
      <c r="BG153" s="148">
        <f t="shared" si="6"/>
        <v>0</v>
      </c>
      <c r="BH153" s="148">
        <f t="shared" si="7"/>
        <v>0</v>
      </c>
      <c r="BI153" s="148">
        <f t="shared" si="8"/>
        <v>0</v>
      </c>
      <c r="BJ153" s="14" t="s">
        <v>146</v>
      </c>
      <c r="BK153" s="148">
        <f t="shared" si="9"/>
        <v>0</v>
      </c>
      <c r="BL153" s="14" t="s">
        <v>666</v>
      </c>
      <c r="BM153" s="147" t="s">
        <v>1224</v>
      </c>
    </row>
    <row r="154" spans="1:65" s="2" customFormat="1" ht="24">
      <c r="A154" s="26"/>
      <c r="B154" s="135"/>
      <c r="C154" s="136" t="s">
        <v>254</v>
      </c>
      <c r="D154" s="136" t="s">
        <v>141</v>
      </c>
      <c r="E154" s="137" t="s">
        <v>1225</v>
      </c>
      <c r="F154" s="138" t="s">
        <v>1226</v>
      </c>
      <c r="G154" s="139" t="s">
        <v>278</v>
      </c>
      <c r="H154" s="140">
        <v>12</v>
      </c>
      <c r="I154" s="141"/>
      <c r="J154" s="141">
        <f t="shared" si="0"/>
        <v>0</v>
      </c>
      <c r="K154" s="142"/>
      <c r="L154" s="27"/>
      <c r="M154" s="143" t="s">
        <v>1</v>
      </c>
      <c r="N154" s="144" t="s">
        <v>38</v>
      </c>
      <c r="O154" s="145">
        <v>0.159</v>
      </c>
      <c r="P154" s="145">
        <f t="shared" si="1"/>
        <v>1.9079999999999999</v>
      </c>
      <c r="Q154" s="145">
        <v>0</v>
      </c>
      <c r="R154" s="145">
        <f t="shared" si="2"/>
        <v>0</v>
      </c>
      <c r="S154" s="145">
        <v>0</v>
      </c>
      <c r="T154" s="146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7" t="s">
        <v>403</v>
      </c>
      <c r="AT154" s="147" t="s">
        <v>141</v>
      </c>
      <c r="AU154" s="147" t="s">
        <v>146</v>
      </c>
      <c r="AY154" s="14" t="s">
        <v>139</v>
      </c>
      <c r="BE154" s="148">
        <f t="shared" si="4"/>
        <v>0</v>
      </c>
      <c r="BF154" s="148">
        <f t="shared" si="5"/>
        <v>0</v>
      </c>
      <c r="BG154" s="148">
        <f t="shared" si="6"/>
        <v>0</v>
      </c>
      <c r="BH154" s="148">
        <f t="shared" si="7"/>
        <v>0</v>
      </c>
      <c r="BI154" s="148">
        <f t="shared" si="8"/>
        <v>0</v>
      </c>
      <c r="BJ154" s="14" t="s">
        <v>146</v>
      </c>
      <c r="BK154" s="148">
        <f t="shared" si="9"/>
        <v>0</v>
      </c>
      <c r="BL154" s="14" t="s">
        <v>403</v>
      </c>
      <c r="BM154" s="147" t="s">
        <v>1227</v>
      </c>
    </row>
    <row r="155" spans="1:65" s="2" customFormat="1" ht="16.5" customHeight="1">
      <c r="A155" s="26"/>
      <c r="B155" s="135"/>
      <c r="C155" s="149" t="s">
        <v>258</v>
      </c>
      <c r="D155" s="149" t="s">
        <v>209</v>
      </c>
      <c r="E155" s="150" t="s">
        <v>1228</v>
      </c>
      <c r="F155" s="151" t="s">
        <v>1229</v>
      </c>
      <c r="G155" s="152" t="s">
        <v>278</v>
      </c>
      <c r="H155" s="153">
        <v>12</v>
      </c>
      <c r="I155" s="154"/>
      <c r="J155" s="154">
        <f t="shared" si="0"/>
        <v>0</v>
      </c>
      <c r="K155" s="155"/>
      <c r="L155" s="156"/>
      <c r="M155" s="157" t="s">
        <v>1</v>
      </c>
      <c r="N155" s="158" t="s">
        <v>38</v>
      </c>
      <c r="O155" s="145">
        <v>0</v>
      </c>
      <c r="P155" s="145">
        <f t="shared" si="1"/>
        <v>0</v>
      </c>
      <c r="Q155" s="145">
        <v>0</v>
      </c>
      <c r="R155" s="145">
        <f t="shared" si="2"/>
        <v>0</v>
      </c>
      <c r="S155" s="145">
        <v>0</v>
      </c>
      <c r="T155" s="146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7" t="s">
        <v>666</v>
      </c>
      <c r="AT155" s="147" t="s">
        <v>209</v>
      </c>
      <c r="AU155" s="147" t="s">
        <v>146</v>
      </c>
      <c r="AY155" s="14" t="s">
        <v>139</v>
      </c>
      <c r="BE155" s="148">
        <f t="shared" si="4"/>
        <v>0</v>
      </c>
      <c r="BF155" s="148">
        <f t="shared" si="5"/>
        <v>0</v>
      </c>
      <c r="BG155" s="148">
        <f t="shared" si="6"/>
        <v>0</v>
      </c>
      <c r="BH155" s="148">
        <f t="shared" si="7"/>
        <v>0</v>
      </c>
      <c r="BI155" s="148">
        <f t="shared" si="8"/>
        <v>0</v>
      </c>
      <c r="BJ155" s="14" t="s">
        <v>146</v>
      </c>
      <c r="BK155" s="148">
        <f t="shared" si="9"/>
        <v>0</v>
      </c>
      <c r="BL155" s="14" t="s">
        <v>666</v>
      </c>
      <c r="BM155" s="147" t="s">
        <v>1230</v>
      </c>
    </row>
    <row r="156" spans="1:65" s="2" customFormat="1" ht="24">
      <c r="A156" s="26"/>
      <c r="B156" s="135"/>
      <c r="C156" s="136" t="s">
        <v>263</v>
      </c>
      <c r="D156" s="136" t="s">
        <v>141</v>
      </c>
      <c r="E156" s="137" t="s">
        <v>1231</v>
      </c>
      <c r="F156" s="138" t="s">
        <v>1232</v>
      </c>
      <c r="G156" s="139" t="s">
        <v>1214</v>
      </c>
      <c r="H156" s="140">
        <v>9</v>
      </c>
      <c r="I156" s="141"/>
      <c r="J156" s="141">
        <f t="shared" si="0"/>
        <v>0</v>
      </c>
      <c r="K156" s="142"/>
      <c r="L156" s="27"/>
      <c r="M156" s="143" t="s">
        <v>1</v>
      </c>
      <c r="N156" s="144" t="s">
        <v>38</v>
      </c>
      <c r="O156" s="145">
        <v>0.31718000000000002</v>
      </c>
      <c r="P156" s="145">
        <f t="shared" si="1"/>
        <v>2.8546200000000002</v>
      </c>
      <c r="Q156" s="145">
        <v>0</v>
      </c>
      <c r="R156" s="145">
        <f t="shared" si="2"/>
        <v>0</v>
      </c>
      <c r="S156" s="145">
        <v>0</v>
      </c>
      <c r="T156" s="146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7" t="s">
        <v>403</v>
      </c>
      <c r="AT156" s="147" t="s">
        <v>141</v>
      </c>
      <c r="AU156" s="147" t="s">
        <v>146</v>
      </c>
      <c r="AY156" s="14" t="s">
        <v>139</v>
      </c>
      <c r="BE156" s="148">
        <f t="shared" si="4"/>
        <v>0</v>
      </c>
      <c r="BF156" s="148">
        <f t="shared" si="5"/>
        <v>0</v>
      </c>
      <c r="BG156" s="148">
        <f t="shared" si="6"/>
        <v>0</v>
      </c>
      <c r="BH156" s="148">
        <f t="shared" si="7"/>
        <v>0</v>
      </c>
      <c r="BI156" s="148">
        <f t="shared" si="8"/>
        <v>0</v>
      </c>
      <c r="BJ156" s="14" t="s">
        <v>146</v>
      </c>
      <c r="BK156" s="148">
        <f t="shared" si="9"/>
        <v>0</v>
      </c>
      <c r="BL156" s="14" t="s">
        <v>403</v>
      </c>
      <c r="BM156" s="147" t="s">
        <v>1233</v>
      </c>
    </row>
    <row r="157" spans="1:65" s="2" customFormat="1" ht="16.5" customHeight="1">
      <c r="A157" s="26"/>
      <c r="B157" s="135"/>
      <c r="C157" s="149" t="s">
        <v>267</v>
      </c>
      <c r="D157" s="149" t="s">
        <v>209</v>
      </c>
      <c r="E157" s="150" t="s">
        <v>1234</v>
      </c>
      <c r="F157" s="151" t="s">
        <v>1235</v>
      </c>
      <c r="G157" s="152" t="s">
        <v>278</v>
      </c>
      <c r="H157" s="153">
        <v>2</v>
      </c>
      <c r="I157" s="154"/>
      <c r="J157" s="154">
        <f t="shared" si="0"/>
        <v>0</v>
      </c>
      <c r="K157" s="155"/>
      <c r="L157" s="156"/>
      <c r="M157" s="157" t="s">
        <v>1</v>
      </c>
      <c r="N157" s="158" t="s">
        <v>38</v>
      </c>
      <c r="O157" s="145">
        <v>0</v>
      </c>
      <c r="P157" s="145">
        <f t="shared" si="1"/>
        <v>0</v>
      </c>
      <c r="Q157" s="145">
        <v>0</v>
      </c>
      <c r="R157" s="145">
        <f t="shared" si="2"/>
        <v>0</v>
      </c>
      <c r="S157" s="145">
        <v>0</v>
      </c>
      <c r="T157" s="146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7" t="s">
        <v>666</v>
      </c>
      <c r="AT157" s="147" t="s">
        <v>209</v>
      </c>
      <c r="AU157" s="147" t="s">
        <v>146</v>
      </c>
      <c r="AY157" s="14" t="s">
        <v>139</v>
      </c>
      <c r="BE157" s="148">
        <f t="shared" si="4"/>
        <v>0</v>
      </c>
      <c r="BF157" s="148">
        <f t="shared" si="5"/>
        <v>0</v>
      </c>
      <c r="BG157" s="148">
        <f t="shared" si="6"/>
        <v>0</v>
      </c>
      <c r="BH157" s="148">
        <f t="shared" si="7"/>
        <v>0</v>
      </c>
      <c r="BI157" s="148">
        <f t="shared" si="8"/>
        <v>0</v>
      </c>
      <c r="BJ157" s="14" t="s">
        <v>146</v>
      </c>
      <c r="BK157" s="148">
        <f t="shared" si="9"/>
        <v>0</v>
      </c>
      <c r="BL157" s="14" t="s">
        <v>666</v>
      </c>
      <c r="BM157" s="147" t="s">
        <v>1236</v>
      </c>
    </row>
    <row r="158" spans="1:65" s="2" customFormat="1" ht="16.5" customHeight="1">
      <c r="A158" s="26"/>
      <c r="B158" s="135"/>
      <c r="C158" s="149" t="s">
        <v>271</v>
      </c>
      <c r="D158" s="149" t="s">
        <v>209</v>
      </c>
      <c r="E158" s="150" t="s">
        <v>1237</v>
      </c>
      <c r="F158" s="151" t="s">
        <v>1238</v>
      </c>
      <c r="G158" s="152" t="s">
        <v>278</v>
      </c>
      <c r="H158" s="153">
        <v>7</v>
      </c>
      <c r="I158" s="154"/>
      <c r="J158" s="154">
        <f t="shared" si="0"/>
        <v>0</v>
      </c>
      <c r="K158" s="155"/>
      <c r="L158" s="156"/>
      <c r="M158" s="157" t="s">
        <v>1</v>
      </c>
      <c r="N158" s="158" t="s">
        <v>38</v>
      </c>
      <c r="O158" s="145">
        <v>0</v>
      </c>
      <c r="P158" s="145">
        <f t="shared" si="1"/>
        <v>0</v>
      </c>
      <c r="Q158" s="145">
        <v>0</v>
      </c>
      <c r="R158" s="145">
        <f t="shared" si="2"/>
        <v>0</v>
      </c>
      <c r="S158" s="145">
        <v>0</v>
      </c>
      <c r="T158" s="146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7" t="s">
        <v>666</v>
      </c>
      <c r="AT158" s="147" t="s">
        <v>209</v>
      </c>
      <c r="AU158" s="147" t="s">
        <v>146</v>
      </c>
      <c r="AY158" s="14" t="s">
        <v>139</v>
      </c>
      <c r="BE158" s="148">
        <f t="shared" si="4"/>
        <v>0</v>
      </c>
      <c r="BF158" s="148">
        <f t="shared" si="5"/>
        <v>0</v>
      </c>
      <c r="BG158" s="148">
        <f t="shared" si="6"/>
        <v>0</v>
      </c>
      <c r="BH158" s="148">
        <f t="shared" si="7"/>
        <v>0</v>
      </c>
      <c r="BI158" s="148">
        <f t="shared" si="8"/>
        <v>0</v>
      </c>
      <c r="BJ158" s="14" t="s">
        <v>146</v>
      </c>
      <c r="BK158" s="148">
        <f t="shared" si="9"/>
        <v>0</v>
      </c>
      <c r="BL158" s="14" t="s">
        <v>666</v>
      </c>
      <c r="BM158" s="147" t="s">
        <v>1239</v>
      </c>
    </row>
    <row r="159" spans="1:65" s="2" customFormat="1" ht="24">
      <c r="A159" s="26"/>
      <c r="B159" s="135"/>
      <c r="C159" s="136" t="s">
        <v>275</v>
      </c>
      <c r="D159" s="136" t="s">
        <v>141</v>
      </c>
      <c r="E159" s="137" t="s">
        <v>1240</v>
      </c>
      <c r="F159" s="138" t="s">
        <v>1241</v>
      </c>
      <c r="G159" s="139" t="s">
        <v>278</v>
      </c>
      <c r="H159" s="140">
        <v>12</v>
      </c>
      <c r="I159" s="141"/>
      <c r="J159" s="141">
        <f t="shared" ref="J159:J190" si="10">ROUND(I159*H159,2)</f>
        <v>0</v>
      </c>
      <c r="K159" s="142"/>
      <c r="L159" s="27"/>
      <c r="M159" s="143" t="s">
        <v>1</v>
      </c>
      <c r="N159" s="144" t="s">
        <v>38</v>
      </c>
      <c r="O159" s="145">
        <v>0.159</v>
      </c>
      <c r="P159" s="145">
        <f t="shared" ref="P159:P190" si="11">O159*H159</f>
        <v>1.9079999999999999</v>
      </c>
      <c r="Q159" s="145">
        <v>0</v>
      </c>
      <c r="R159" s="145">
        <f t="shared" ref="R159:R190" si="12">Q159*H159</f>
        <v>0</v>
      </c>
      <c r="S159" s="145">
        <v>0</v>
      </c>
      <c r="T159" s="146">
        <f t="shared" ref="T159:T190" si="13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7" t="s">
        <v>403</v>
      </c>
      <c r="AT159" s="147" t="s">
        <v>141</v>
      </c>
      <c r="AU159" s="147" t="s">
        <v>146</v>
      </c>
      <c r="AY159" s="14" t="s">
        <v>139</v>
      </c>
      <c r="BE159" s="148">
        <f t="shared" ref="BE159:BE190" si="14">IF(N159="základná",J159,0)</f>
        <v>0</v>
      </c>
      <c r="BF159" s="148">
        <f t="shared" ref="BF159:BF190" si="15">IF(N159="znížená",J159,0)</f>
        <v>0</v>
      </c>
      <c r="BG159" s="148">
        <f t="shared" ref="BG159:BG190" si="16">IF(N159="zákl. prenesená",J159,0)</f>
        <v>0</v>
      </c>
      <c r="BH159" s="148">
        <f t="shared" ref="BH159:BH190" si="17">IF(N159="zníž. prenesená",J159,0)</f>
        <v>0</v>
      </c>
      <c r="BI159" s="148">
        <f t="shared" ref="BI159:BI190" si="18">IF(N159="nulová",J159,0)</f>
        <v>0</v>
      </c>
      <c r="BJ159" s="14" t="s">
        <v>146</v>
      </c>
      <c r="BK159" s="148">
        <f t="shared" ref="BK159:BK190" si="19">ROUND(I159*H159,2)</f>
        <v>0</v>
      </c>
      <c r="BL159" s="14" t="s">
        <v>403</v>
      </c>
      <c r="BM159" s="147" t="s">
        <v>1242</v>
      </c>
    </row>
    <row r="160" spans="1:65" s="2" customFormat="1" ht="16.5" customHeight="1">
      <c r="A160" s="26"/>
      <c r="B160" s="135"/>
      <c r="C160" s="149" t="s">
        <v>280</v>
      </c>
      <c r="D160" s="149" t="s">
        <v>209</v>
      </c>
      <c r="E160" s="150" t="s">
        <v>1243</v>
      </c>
      <c r="F160" s="151" t="s">
        <v>1244</v>
      </c>
      <c r="G160" s="152" t="s">
        <v>278</v>
      </c>
      <c r="H160" s="153">
        <v>12</v>
      </c>
      <c r="I160" s="154"/>
      <c r="J160" s="154">
        <f t="shared" si="10"/>
        <v>0</v>
      </c>
      <c r="K160" s="155"/>
      <c r="L160" s="156"/>
      <c r="M160" s="157" t="s">
        <v>1</v>
      </c>
      <c r="N160" s="158" t="s">
        <v>38</v>
      </c>
      <c r="O160" s="145">
        <v>0</v>
      </c>
      <c r="P160" s="145">
        <f t="shared" si="11"/>
        <v>0</v>
      </c>
      <c r="Q160" s="145">
        <v>0</v>
      </c>
      <c r="R160" s="145">
        <f t="shared" si="12"/>
        <v>0</v>
      </c>
      <c r="S160" s="145">
        <v>0</v>
      </c>
      <c r="T160" s="146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7" t="s">
        <v>666</v>
      </c>
      <c r="AT160" s="147" t="s">
        <v>209</v>
      </c>
      <c r="AU160" s="147" t="s">
        <v>146</v>
      </c>
      <c r="AY160" s="14" t="s">
        <v>139</v>
      </c>
      <c r="BE160" s="148">
        <f t="shared" si="14"/>
        <v>0</v>
      </c>
      <c r="BF160" s="148">
        <f t="shared" si="15"/>
        <v>0</v>
      </c>
      <c r="BG160" s="148">
        <f t="shared" si="16"/>
        <v>0</v>
      </c>
      <c r="BH160" s="148">
        <f t="shared" si="17"/>
        <v>0</v>
      </c>
      <c r="BI160" s="148">
        <f t="shared" si="18"/>
        <v>0</v>
      </c>
      <c r="BJ160" s="14" t="s">
        <v>146</v>
      </c>
      <c r="BK160" s="148">
        <f t="shared" si="19"/>
        <v>0</v>
      </c>
      <c r="BL160" s="14" t="s">
        <v>666</v>
      </c>
      <c r="BM160" s="147" t="s">
        <v>1245</v>
      </c>
    </row>
    <row r="161" spans="1:65" s="2" customFormat="1" ht="24">
      <c r="A161" s="26"/>
      <c r="B161" s="135"/>
      <c r="C161" s="136" t="s">
        <v>284</v>
      </c>
      <c r="D161" s="136" t="s">
        <v>141</v>
      </c>
      <c r="E161" s="137" t="s">
        <v>1246</v>
      </c>
      <c r="F161" s="138" t="s">
        <v>1247</v>
      </c>
      <c r="G161" s="139" t="s">
        <v>278</v>
      </c>
      <c r="H161" s="140">
        <v>6</v>
      </c>
      <c r="I161" s="141"/>
      <c r="J161" s="141">
        <f t="shared" si="10"/>
        <v>0</v>
      </c>
      <c r="K161" s="142"/>
      <c r="L161" s="27"/>
      <c r="M161" s="143" t="s">
        <v>1</v>
      </c>
      <c r="N161" s="144" t="s">
        <v>38</v>
      </c>
      <c r="O161" s="145">
        <v>0.17899999999999999</v>
      </c>
      <c r="P161" s="145">
        <f t="shared" si="11"/>
        <v>1.0740000000000001</v>
      </c>
      <c r="Q161" s="145">
        <v>0</v>
      </c>
      <c r="R161" s="145">
        <f t="shared" si="12"/>
        <v>0</v>
      </c>
      <c r="S161" s="145">
        <v>0</v>
      </c>
      <c r="T161" s="146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7" t="s">
        <v>403</v>
      </c>
      <c r="AT161" s="147" t="s">
        <v>141</v>
      </c>
      <c r="AU161" s="147" t="s">
        <v>146</v>
      </c>
      <c r="AY161" s="14" t="s">
        <v>139</v>
      </c>
      <c r="BE161" s="148">
        <f t="shared" si="14"/>
        <v>0</v>
      </c>
      <c r="BF161" s="148">
        <f t="shared" si="15"/>
        <v>0</v>
      </c>
      <c r="BG161" s="148">
        <f t="shared" si="16"/>
        <v>0</v>
      </c>
      <c r="BH161" s="148">
        <f t="shared" si="17"/>
        <v>0</v>
      </c>
      <c r="BI161" s="148">
        <f t="shared" si="18"/>
        <v>0</v>
      </c>
      <c r="BJ161" s="14" t="s">
        <v>146</v>
      </c>
      <c r="BK161" s="148">
        <f t="shared" si="19"/>
        <v>0</v>
      </c>
      <c r="BL161" s="14" t="s">
        <v>403</v>
      </c>
      <c r="BM161" s="147" t="s">
        <v>1248</v>
      </c>
    </row>
    <row r="162" spans="1:65" s="2" customFormat="1" ht="16.5" customHeight="1">
      <c r="A162" s="26"/>
      <c r="B162" s="135"/>
      <c r="C162" s="149" t="s">
        <v>289</v>
      </c>
      <c r="D162" s="149" t="s">
        <v>209</v>
      </c>
      <c r="E162" s="150" t="s">
        <v>1249</v>
      </c>
      <c r="F162" s="151" t="s">
        <v>1250</v>
      </c>
      <c r="G162" s="152" t="s">
        <v>278</v>
      </c>
      <c r="H162" s="153">
        <v>6</v>
      </c>
      <c r="I162" s="154"/>
      <c r="J162" s="154">
        <f t="shared" si="10"/>
        <v>0</v>
      </c>
      <c r="K162" s="155"/>
      <c r="L162" s="156"/>
      <c r="M162" s="157" t="s">
        <v>1</v>
      </c>
      <c r="N162" s="158" t="s">
        <v>38</v>
      </c>
      <c r="O162" s="145">
        <v>0</v>
      </c>
      <c r="P162" s="145">
        <f t="shared" si="11"/>
        <v>0</v>
      </c>
      <c r="Q162" s="145">
        <v>0</v>
      </c>
      <c r="R162" s="145">
        <f t="shared" si="12"/>
        <v>0</v>
      </c>
      <c r="S162" s="145">
        <v>0</v>
      </c>
      <c r="T162" s="146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7" t="s">
        <v>666</v>
      </c>
      <c r="AT162" s="147" t="s">
        <v>209</v>
      </c>
      <c r="AU162" s="147" t="s">
        <v>146</v>
      </c>
      <c r="AY162" s="14" t="s">
        <v>139</v>
      </c>
      <c r="BE162" s="148">
        <f t="shared" si="14"/>
        <v>0</v>
      </c>
      <c r="BF162" s="148">
        <f t="shared" si="15"/>
        <v>0</v>
      </c>
      <c r="BG162" s="148">
        <f t="shared" si="16"/>
        <v>0</v>
      </c>
      <c r="BH162" s="148">
        <f t="shared" si="17"/>
        <v>0</v>
      </c>
      <c r="BI162" s="148">
        <f t="shared" si="18"/>
        <v>0</v>
      </c>
      <c r="BJ162" s="14" t="s">
        <v>146</v>
      </c>
      <c r="BK162" s="148">
        <f t="shared" si="19"/>
        <v>0</v>
      </c>
      <c r="BL162" s="14" t="s">
        <v>666</v>
      </c>
      <c r="BM162" s="147" t="s">
        <v>1251</v>
      </c>
    </row>
    <row r="163" spans="1:65" s="2" customFormat="1" ht="24">
      <c r="A163" s="26"/>
      <c r="B163" s="135"/>
      <c r="C163" s="136" t="s">
        <v>293</v>
      </c>
      <c r="D163" s="136" t="s">
        <v>141</v>
      </c>
      <c r="E163" s="137" t="s">
        <v>1252</v>
      </c>
      <c r="F163" s="138" t="s">
        <v>1253</v>
      </c>
      <c r="G163" s="139" t="s">
        <v>278</v>
      </c>
      <c r="H163" s="140">
        <v>4</v>
      </c>
      <c r="I163" s="141"/>
      <c r="J163" s="141">
        <f t="shared" si="10"/>
        <v>0</v>
      </c>
      <c r="K163" s="142"/>
      <c r="L163" s="27"/>
      <c r="M163" s="143" t="s">
        <v>1</v>
      </c>
      <c r="N163" s="144" t="s">
        <v>38</v>
      </c>
      <c r="O163" s="145">
        <v>0.35799999999999998</v>
      </c>
      <c r="P163" s="145">
        <f t="shared" si="11"/>
        <v>1.4319999999999999</v>
      </c>
      <c r="Q163" s="145">
        <v>0</v>
      </c>
      <c r="R163" s="145">
        <f t="shared" si="12"/>
        <v>0</v>
      </c>
      <c r="S163" s="145">
        <v>0</v>
      </c>
      <c r="T163" s="146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7" t="s">
        <v>403</v>
      </c>
      <c r="AT163" s="147" t="s">
        <v>141</v>
      </c>
      <c r="AU163" s="147" t="s">
        <v>146</v>
      </c>
      <c r="AY163" s="14" t="s">
        <v>139</v>
      </c>
      <c r="BE163" s="148">
        <f t="shared" si="14"/>
        <v>0</v>
      </c>
      <c r="BF163" s="148">
        <f t="shared" si="15"/>
        <v>0</v>
      </c>
      <c r="BG163" s="148">
        <f t="shared" si="16"/>
        <v>0</v>
      </c>
      <c r="BH163" s="148">
        <f t="shared" si="17"/>
        <v>0</v>
      </c>
      <c r="BI163" s="148">
        <f t="shared" si="18"/>
        <v>0</v>
      </c>
      <c r="BJ163" s="14" t="s">
        <v>146</v>
      </c>
      <c r="BK163" s="148">
        <f t="shared" si="19"/>
        <v>0</v>
      </c>
      <c r="BL163" s="14" t="s">
        <v>403</v>
      </c>
      <c r="BM163" s="147" t="s">
        <v>1254</v>
      </c>
    </row>
    <row r="164" spans="1:65" s="2" customFormat="1" ht="16.5" customHeight="1">
      <c r="A164" s="26"/>
      <c r="B164" s="135"/>
      <c r="C164" s="149" t="s">
        <v>297</v>
      </c>
      <c r="D164" s="149" t="s">
        <v>209</v>
      </c>
      <c r="E164" s="150" t="s">
        <v>1255</v>
      </c>
      <c r="F164" s="151" t="s">
        <v>1256</v>
      </c>
      <c r="G164" s="152" t="s">
        <v>278</v>
      </c>
      <c r="H164" s="153">
        <v>4</v>
      </c>
      <c r="I164" s="154"/>
      <c r="J164" s="154">
        <f t="shared" si="10"/>
        <v>0</v>
      </c>
      <c r="K164" s="155"/>
      <c r="L164" s="156"/>
      <c r="M164" s="157" t="s">
        <v>1</v>
      </c>
      <c r="N164" s="158" t="s">
        <v>38</v>
      </c>
      <c r="O164" s="145">
        <v>0</v>
      </c>
      <c r="P164" s="145">
        <f t="shared" si="11"/>
        <v>0</v>
      </c>
      <c r="Q164" s="145">
        <v>1E-4</v>
      </c>
      <c r="R164" s="145">
        <f t="shared" si="12"/>
        <v>4.0000000000000002E-4</v>
      </c>
      <c r="S164" s="145">
        <v>0</v>
      </c>
      <c r="T164" s="146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7" t="s">
        <v>666</v>
      </c>
      <c r="AT164" s="147" t="s">
        <v>209</v>
      </c>
      <c r="AU164" s="147" t="s">
        <v>146</v>
      </c>
      <c r="AY164" s="14" t="s">
        <v>139</v>
      </c>
      <c r="BE164" s="148">
        <f t="shared" si="14"/>
        <v>0</v>
      </c>
      <c r="BF164" s="148">
        <f t="shared" si="15"/>
        <v>0</v>
      </c>
      <c r="BG164" s="148">
        <f t="shared" si="16"/>
        <v>0</v>
      </c>
      <c r="BH164" s="148">
        <f t="shared" si="17"/>
        <v>0</v>
      </c>
      <c r="BI164" s="148">
        <f t="shared" si="18"/>
        <v>0</v>
      </c>
      <c r="BJ164" s="14" t="s">
        <v>146</v>
      </c>
      <c r="BK164" s="148">
        <f t="shared" si="19"/>
        <v>0</v>
      </c>
      <c r="BL164" s="14" t="s">
        <v>666</v>
      </c>
      <c r="BM164" s="147" t="s">
        <v>1257</v>
      </c>
    </row>
    <row r="165" spans="1:65" s="2" customFormat="1" ht="24">
      <c r="A165" s="26"/>
      <c r="B165" s="135"/>
      <c r="C165" s="136" t="s">
        <v>301</v>
      </c>
      <c r="D165" s="136" t="s">
        <v>141</v>
      </c>
      <c r="E165" s="137" t="s">
        <v>1258</v>
      </c>
      <c r="F165" s="138" t="s">
        <v>1259</v>
      </c>
      <c r="G165" s="139" t="s">
        <v>278</v>
      </c>
      <c r="H165" s="140">
        <v>37</v>
      </c>
      <c r="I165" s="141"/>
      <c r="J165" s="141">
        <f t="shared" si="10"/>
        <v>0</v>
      </c>
      <c r="K165" s="142"/>
      <c r="L165" s="27"/>
      <c r="M165" s="143" t="s">
        <v>1</v>
      </c>
      <c r="N165" s="144" t="s">
        <v>38</v>
      </c>
      <c r="O165" s="145">
        <v>0.308</v>
      </c>
      <c r="P165" s="145">
        <f t="shared" si="11"/>
        <v>11.396000000000001</v>
      </c>
      <c r="Q165" s="145">
        <v>0</v>
      </c>
      <c r="R165" s="145">
        <f t="shared" si="12"/>
        <v>0</v>
      </c>
      <c r="S165" s="145">
        <v>0</v>
      </c>
      <c r="T165" s="146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7" t="s">
        <v>403</v>
      </c>
      <c r="AT165" s="147" t="s">
        <v>141</v>
      </c>
      <c r="AU165" s="147" t="s">
        <v>146</v>
      </c>
      <c r="AY165" s="14" t="s">
        <v>139</v>
      </c>
      <c r="BE165" s="148">
        <f t="shared" si="14"/>
        <v>0</v>
      </c>
      <c r="BF165" s="148">
        <f t="shared" si="15"/>
        <v>0</v>
      </c>
      <c r="BG165" s="148">
        <f t="shared" si="16"/>
        <v>0</v>
      </c>
      <c r="BH165" s="148">
        <f t="shared" si="17"/>
        <v>0</v>
      </c>
      <c r="BI165" s="148">
        <f t="shared" si="18"/>
        <v>0</v>
      </c>
      <c r="BJ165" s="14" t="s">
        <v>146</v>
      </c>
      <c r="BK165" s="148">
        <f t="shared" si="19"/>
        <v>0</v>
      </c>
      <c r="BL165" s="14" t="s">
        <v>403</v>
      </c>
      <c r="BM165" s="147" t="s">
        <v>1260</v>
      </c>
    </row>
    <row r="166" spans="1:65" s="2" customFormat="1" ht="24">
      <c r="A166" s="26"/>
      <c r="B166" s="135"/>
      <c r="C166" s="149" t="s">
        <v>305</v>
      </c>
      <c r="D166" s="149" t="s">
        <v>209</v>
      </c>
      <c r="E166" s="150" t="s">
        <v>1261</v>
      </c>
      <c r="F166" s="151" t="s">
        <v>1262</v>
      </c>
      <c r="G166" s="152" t="s">
        <v>278</v>
      </c>
      <c r="H166" s="153">
        <v>37</v>
      </c>
      <c r="I166" s="154"/>
      <c r="J166" s="154">
        <f t="shared" si="10"/>
        <v>0</v>
      </c>
      <c r="K166" s="155"/>
      <c r="L166" s="156"/>
      <c r="M166" s="157" t="s">
        <v>1</v>
      </c>
      <c r="N166" s="158" t="s">
        <v>38</v>
      </c>
      <c r="O166" s="145">
        <v>0</v>
      </c>
      <c r="P166" s="145">
        <f t="shared" si="11"/>
        <v>0</v>
      </c>
      <c r="Q166" s="145">
        <v>0</v>
      </c>
      <c r="R166" s="145">
        <f t="shared" si="12"/>
        <v>0</v>
      </c>
      <c r="S166" s="145">
        <v>0</v>
      </c>
      <c r="T166" s="146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7" t="s">
        <v>666</v>
      </c>
      <c r="AT166" s="147" t="s">
        <v>209</v>
      </c>
      <c r="AU166" s="147" t="s">
        <v>146</v>
      </c>
      <c r="AY166" s="14" t="s">
        <v>139</v>
      </c>
      <c r="BE166" s="148">
        <f t="shared" si="14"/>
        <v>0</v>
      </c>
      <c r="BF166" s="148">
        <f t="shared" si="15"/>
        <v>0</v>
      </c>
      <c r="BG166" s="148">
        <f t="shared" si="16"/>
        <v>0</v>
      </c>
      <c r="BH166" s="148">
        <f t="shared" si="17"/>
        <v>0</v>
      </c>
      <c r="BI166" s="148">
        <f t="shared" si="18"/>
        <v>0</v>
      </c>
      <c r="BJ166" s="14" t="s">
        <v>146</v>
      </c>
      <c r="BK166" s="148">
        <f t="shared" si="19"/>
        <v>0</v>
      </c>
      <c r="BL166" s="14" t="s">
        <v>666</v>
      </c>
      <c r="BM166" s="147" t="s">
        <v>1263</v>
      </c>
    </row>
    <row r="167" spans="1:65" s="2" customFormat="1" ht="16.5" customHeight="1">
      <c r="A167" s="26"/>
      <c r="B167" s="135"/>
      <c r="C167" s="136" t="s">
        <v>309</v>
      </c>
      <c r="D167" s="136" t="s">
        <v>141</v>
      </c>
      <c r="E167" s="137" t="s">
        <v>1264</v>
      </c>
      <c r="F167" s="138" t="s">
        <v>1265</v>
      </c>
      <c r="G167" s="139" t="s">
        <v>278</v>
      </c>
      <c r="H167" s="140">
        <v>6</v>
      </c>
      <c r="I167" s="141"/>
      <c r="J167" s="141">
        <f t="shared" si="10"/>
        <v>0</v>
      </c>
      <c r="K167" s="142"/>
      <c r="L167" s="27"/>
      <c r="M167" s="143" t="s">
        <v>1</v>
      </c>
      <c r="N167" s="144" t="s">
        <v>38</v>
      </c>
      <c r="O167" s="145">
        <v>6.5000000000000002E-2</v>
      </c>
      <c r="P167" s="145">
        <f t="shared" si="11"/>
        <v>0.39</v>
      </c>
      <c r="Q167" s="145">
        <v>0</v>
      </c>
      <c r="R167" s="145">
        <f t="shared" si="12"/>
        <v>0</v>
      </c>
      <c r="S167" s="145">
        <v>0</v>
      </c>
      <c r="T167" s="146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7" t="s">
        <v>403</v>
      </c>
      <c r="AT167" s="147" t="s">
        <v>141</v>
      </c>
      <c r="AU167" s="147" t="s">
        <v>146</v>
      </c>
      <c r="AY167" s="14" t="s">
        <v>139</v>
      </c>
      <c r="BE167" s="148">
        <f t="shared" si="14"/>
        <v>0</v>
      </c>
      <c r="BF167" s="148">
        <f t="shared" si="15"/>
        <v>0</v>
      </c>
      <c r="BG167" s="148">
        <f t="shared" si="16"/>
        <v>0</v>
      </c>
      <c r="BH167" s="148">
        <f t="shared" si="17"/>
        <v>0</v>
      </c>
      <c r="BI167" s="148">
        <f t="shared" si="18"/>
        <v>0</v>
      </c>
      <c r="BJ167" s="14" t="s">
        <v>146</v>
      </c>
      <c r="BK167" s="148">
        <f t="shared" si="19"/>
        <v>0</v>
      </c>
      <c r="BL167" s="14" t="s">
        <v>403</v>
      </c>
      <c r="BM167" s="147" t="s">
        <v>1266</v>
      </c>
    </row>
    <row r="168" spans="1:65" s="2" customFormat="1" ht="16.5" customHeight="1">
      <c r="A168" s="26"/>
      <c r="B168" s="135"/>
      <c r="C168" s="149" t="s">
        <v>313</v>
      </c>
      <c r="D168" s="149" t="s">
        <v>209</v>
      </c>
      <c r="E168" s="150" t="s">
        <v>1267</v>
      </c>
      <c r="F168" s="151" t="s">
        <v>1268</v>
      </c>
      <c r="G168" s="152" t="s">
        <v>278</v>
      </c>
      <c r="H168" s="153">
        <v>6</v>
      </c>
      <c r="I168" s="154"/>
      <c r="J168" s="154">
        <f t="shared" si="10"/>
        <v>0</v>
      </c>
      <c r="K168" s="155"/>
      <c r="L168" s="156"/>
      <c r="M168" s="157" t="s">
        <v>1</v>
      </c>
      <c r="N168" s="158" t="s">
        <v>38</v>
      </c>
      <c r="O168" s="145">
        <v>0</v>
      </c>
      <c r="P168" s="145">
        <f t="shared" si="11"/>
        <v>0</v>
      </c>
      <c r="Q168" s="145">
        <v>9.0000000000000006E-5</v>
      </c>
      <c r="R168" s="145">
        <f t="shared" si="12"/>
        <v>5.4000000000000001E-4</v>
      </c>
      <c r="S168" s="145">
        <v>0</v>
      </c>
      <c r="T168" s="146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7" t="s">
        <v>666</v>
      </c>
      <c r="AT168" s="147" t="s">
        <v>209</v>
      </c>
      <c r="AU168" s="147" t="s">
        <v>146</v>
      </c>
      <c r="AY168" s="14" t="s">
        <v>139</v>
      </c>
      <c r="BE168" s="148">
        <f t="shared" si="14"/>
        <v>0</v>
      </c>
      <c r="BF168" s="148">
        <f t="shared" si="15"/>
        <v>0</v>
      </c>
      <c r="BG168" s="148">
        <f t="shared" si="16"/>
        <v>0</v>
      </c>
      <c r="BH168" s="148">
        <f t="shared" si="17"/>
        <v>0</v>
      </c>
      <c r="BI168" s="148">
        <f t="shared" si="18"/>
        <v>0</v>
      </c>
      <c r="BJ168" s="14" t="s">
        <v>146</v>
      </c>
      <c r="BK168" s="148">
        <f t="shared" si="19"/>
        <v>0</v>
      </c>
      <c r="BL168" s="14" t="s">
        <v>666</v>
      </c>
      <c r="BM168" s="147" t="s">
        <v>1269</v>
      </c>
    </row>
    <row r="169" spans="1:65" s="2" customFormat="1" ht="16.5" customHeight="1">
      <c r="A169" s="26"/>
      <c r="B169" s="135"/>
      <c r="C169" s="136" t="s">
        <v>317</v>
      </c>
      <c r="D169" s="136" t="s">
        <v>141</v>
      </c>
      <c r="E169" s="137" t="s">
        <v>1270</v>
      </c>
      <c r="F169" s="138" t="s">
        <v>1271</v>
      </c>
      <c r="G169" s="139" t="s">
        <v>278</v>
      </c>
      <c r="H169" s="140">
        <v>1</v>
      </c>
      <c r="I169" s="141"/>
      <c r="J169" s="141">
        <f t="shared" si="10"/>
        <v>0</v>
      </c>
      <c r="K169" s="142"/>
      <c r="L169" s="27"/>
      <c r="M169" s="143" t="s">
        <v>1</v>
      </c>
      <c r="N169" s="144" t="s">
        <v>38</v>
      </c>
      <c r="O169" s="145">
        <v>0.81411999999999995</v>
      </c>
      <c r="P169" s="145">
        <f t="shared" si="11"/>
        <v>0.81411999999999995</v>
      </c>
      <c r="Q169" s="145">
        <v>0</v>
      </c>
      <c r="R169" s="145">
        <f t="shared" si="12"/>
        <v>0</v>
      </c>
      <c r="S169" s="145">
        <v>0</v>
      </c>
      <c r="T169" s="146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7" t="s">
        <v>403</v>
      </c>
      <c r="AT169" s="147" t="s">
        <v>141</v>
      </c>
      <c r="AU169" s="147" t="s">
        <v>146</v>
      </c>
      <c r="AY169" s="14" t="s">
        <v>139</v>
      </c>
      <c r="BE169" s="148">
        <f t="shared" si="14"/>
        <v>0</v>
      </c>
      <c r="BF169" s="148">
        <f t="shared" si="15"/>
        <v>0</v>
      </c>
      <c r="BG169" s="148">
        <f t="shared" si="16"/>
        <v>0</v>
      </c>
      <c r="BH169" s="148">
        <f t="shared" si="17"/>
        <v>0</v>
      </c>
      <c r="BI169" s="148">
        <f t="shared" si="18"/>
        <v>0</v>
      </c>
      <c r="BJ169" s="14" t="s">
        <v>146</v>
      </c>
      <c r="BK169" s="148">
        <f t="shared" si="19"/>
        <v>0</v>
      </c>
      <c r="BL169" s="14" t="s">
        <v>403</v>
      </c>
      <c r="BM169" s="147" t="s">
        <v>1272</v>
      </c>
    </row>
    <row r="170" spans="1:65" s="2" customFormat="1" ht="24">
      <c r="A170" s="26"/>
      <c r="B170" s="135"/>
      <c r="C170" s="136" t="s">
        <v>321</v>
      </c>
      <c r="D170" s="136" t="s">
        <v>141</v>
      </c>
      <c r="E170" s="137" t="s">
        <v>1273</v>
      </c>
      <c r="F170" s="138" t="s">
        <v>1274</v>
      </c>
      <c r="G170" s="139" t="s">
        <v>278</v>
      </c>
      <c r="H170" s="140">
        <v>2</v>
      </c>
      <c r="I170" s="141"/>
      <c r="J170" s="141">
        <f t="shared" si="10"/>
        <v>0</v>
      </c>
      <c r="K170" s="142"/>
      <c r="L170" s="27"/>
      <c r="M170" s="143" t="s">
        <v>1</v>
      </c>
      <c r="N170" s="144" t="s">
        <v>38</v>
      </c>
      <c r="O170" s="145">
        <v>1.2</v>
      </c>
      <c r="P170" s="145">
        <f t="shared" si="11"/>
        <v>2.4</v>
      </c>
      <c r="Q170" s="145">
        <v>0</v>
      </c>
      <c r="R170" s="145">
        <f t="shared" si="12"/>
        <v>0</v>
      </c>
      <c r="S170" s="145">
        <v>0</v>
      </c>
      <c r="T170" s="146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7" t="s">
        <v>403</v>
      </c>
      <c r="AT170" s="147" t="s">
        <v>141</v>
      </c>
      <c r="AU170" s="147" t="s">
        <v>146</v>
      </c>
      <c r="AY170" s="14" t="s">
        <v>139</v>
      </c>
      <c r="BE170" s="148">
        <f t="shared" si="14"/>
        <v>0</v>
      </c>
      <c r="BF170" s="148">
        <f t="shared" si="15"/>
        <v>0</v>
      </c>
      <c r="BG170" s="148">
        <f t="shared" si="16"/>
        <v>0</v>
      </c>
      <c r="BH170" s="148">
        <f t="shared" si="17"/>
        <v>0</v>
      </c>
      <c r="BI170" s="148">
        <f t="shared" si="18"/>
        <v>0</v>
      </c>
      <c r="BJ170" s="14" t="s">
        <v>146</v>
      </c>
      <c r="BK170" s="148">
        <f t="shared" si="19"/>
        <v>0</v>
      </c>
      <c r="BL170" s="14" t="s">
        <v>403</v>
      </c>
      <c r="BM170" s="147" t="s">
        <v>1275</v>
      </c>
    </row>
    <row r="171" spans="1:65" s="2" customFormat="1" ht="16.5" customHeight="1">
      <c r="A171" s="26"/>
      <c r="B171" s="135"/>
      <c r="C171" s="149" t="s">
        <v>325</v>
      </c>
      <c r="D171" s="149" t="s">
        <v>209</v>
      </c>
      <c r="E171" s="150" t="s">
        <v>1276</v>
      </c>
      <c r="F171" s="151" t="s">
        <v>1277</v>
      </c>
      <c r="G171" s="152" t="s">
        <v>278</v>
      </c>
      <c r="H171" s="153">
        <v>2</v>
      </c>
      <c r="I171" s="154"/>
      <c r="J171" s="154">
        <f t="shared" si="10"/>
        <v>0</v>
      </c>
      <c r="K171" s="155"/>
      <c r="L171" s="156"/>
      <c r="M171" s="157" t="s">
        <v>1</v>
      </c>
      <c r="N171" s="158" t="s">
        <v>38</v>
      </c>
      <c r="O171" s="145">
        <v>0</v>
      </c>
      <c r="P171" s="145">
        <f t="shared" si="11"/>
        <v>0</v>
      </c>
      <c r="Q171" s="145">
        <v>0.03</v>
      </c>
      <c r="R171" s="145">
        <f t="shared" si="12"/>
        <v>0.06</v>
      </c>
      <c r="S171" s="145">
        <v>0</v>
      </c>
      <c r="T171" s="146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7" t="s">
        <v>666</v>
      </c>
      <c r="AT171" s="147" t="s">
        <v>209</v>
      </c>
      <c r="AU171" s="147" t="s">
        <v>146</v>
      </c>
      <c r="AY171" s="14" t="s">
        <v>139</v>
      </c>
      <c r="BE171" s="148">
        <f t="shared" si="14"/>
        <v>0</v>
      </c>
      <c r="BF171" s="148">
        <f t="shared" si="15"/>
        <v>0</v>
      </c>
      <c r="BG171" s="148">
        <f t="shared" si="16"/>
        <v>0</v>
      </c>
      <c r="BH171" s="148">
        <f t="shared" si="17"/>
        <v>0</v>
      </c>
      <c r="BI171" s="148">
        <f t="shared" si="18"/>
        <v>0</v>
      </c>
      <c r="BJ171" s="14" t="s">
        <v>146</v>
      </c>
      <c r="BK171" s="148">
        <f t="shared" si="19"/>
        <v>0</v>
      </c>
      <c r="BL171" s="14" t="s">
        <v>666</v>
      </c>
      <c r="BM171" s="147" t="s">
        <v>1278</v>
      </c>
    </row>
    <row r="172" spans="1:65" s="2" customFormat="1" ht="16.5" customHeight="1">
      <c r="A172" s="26"/>
      <c r="B172" s="135"/>
      <c r="C172" s="136" t="s">
        <v>329</v>
      </c>
      <c r="D172" s="136" t="s">
        <v>141</v>
      </c>
      <c r="E172" s="137" t="s">
        <v>1279</v>
      </c>
      <c r="F172" s="138" t="s">
        <v>1280</v>
      </c>
      <c r="G172" s="139" t="s">
        <v>278</v>
      </c>
      <c r="H172" s="140">
        <v>125</v>
      </c>
      <c r="I172" s="141"/>
      <c r="J172" s="141">
        <f t="shared" si="10"/>
        <v>0</v>
      </c>
      <c r="K172" s="142"/>
      <c r="L172" s="27"/>
      <c r="M172" s="143" t="s">
        <v>1</v>
      </c>
      <c r="N172" s="144" t="s">
        <v>38</v>
      </c>
      <c r="O172" s="145">
        <v>0.29741000000000001</v>
      </c>
      <c r="P172" s="145">
        <f t="shared" si="11"/>
        <v>37.176250000000003</v>
      </c>
      <c r="Q172" s="145">
        <v>0</v>
      </c>
      <c r="R172" s="145">
        <f t="shared" si="12"/>
        <v>0</v>
      </c>
      <c r="S172" s="145">
        <v>0</v>
      </c>
      <c r="T172" s="146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7" t="s">
        <v>403</v>
      </c>
      <c r="AT172" s="147" t="s">
        <v>141</v>
      </c>
      <c r="AU172" s="147" t="s">
        <v>146</v>
      </c>
      <c r="AY172" s="14" t="s">
        <v>139</v>
      </c>
      <c r="BE172" s="148">
        <f t="shared" si="14"/>
        <v>0</v>
      </c>
      <c r="BF172" s="148">
        <f t="shared" si="15"/>
        <v>0</v>
      </c>
      <c r="BG172" s="148">
        <f t="shared" si="16"/>
        <v>0</v>
      </c>
      <c r="BH172" s="148">
        <f t="shared" si="17"/>
        <v>0</v>
      </c>
      <c r="BI172" s="148">
        <f t="shared" si="18"/>
        <v>0</v>
      </c>
      <c r="BJ172" s="14" t="s">
        <v>146</v>
      </c>
      <c r="BK172" s="148">
        <f t="shared" si="19"/>
        <v>0</v>
      </c>
      <c r="BL172" s="14" t="s">
        <v>403</v>
      </c>
      <c r="BM172" s="147" t="s">
        <v>1281</v>
      </c>
    </row>
    <row r="173" spans="1:65" s="2" customFormat="1" ht="22.5" customHeight="1">
      <c r="A173" s="26"/>
      <c r="B173" s="135"/>
      <c r="C173" s="149" t="s">
        <v>333</v>
      </c>
      <c r="D173" s="149" t="s">
        <v>209</v>
      </c>
      <c r="E173" s="150" t="s">
        <v>1282</v>
      </c>
      <c r="F173" s="151" t="s">
        <v>1283</v>
      </c>
      <c r="G173" s="152" t="s">
        <v>278</v>
      </c>
      <c r="H173" s="153">
        <v>16</v>
      </c>
      <c r="I173" s="154"/>
      <c r="J173" s="154">
        <f t="shared" si="10"/>
        <v>0</v>
      </c>
      <c r="K173" s="155"/>
      <c r="L173" s="156"/>
      <c r="M173" s="157" t="s">
        <v>1</v>
      </c>
      <c r="N173" s="158" t="s">
        <v>38</v>
      </c>
      <c r="O173" s="145">
        <v>0</v>
      </c>
      <c r="P173" s="145">
        <f t="shared" si="11"/>
        <v>0</v>
      </c>
      <c r="Q173" s="145">
        <v>0</v>
      </c>
      <c r="R173" s="145">
        <f t="shared" si="12"/>
        <v>0</v>
      </c>
      <c r="S173" s="145">
        <v>0</v>
      </c>
      <c r="T173" s="146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7" t="s">
        <v>666</v>
      </c>
      <c r="AT173" s="147" t="s">
        <v>209</v>
      </c>
      <c r="AU173" s="147" t="s">
        <v>146</v>
      </c>
      <c r="AY173" s="14" t="s">
        <v>139</v>
      </c>
      <c r="BE173" s="148">
        <f t="shared" si="14"/>
        <v>0</v>
      </c>
      <c r="BF173" s="148">
        <f t="shared" si="15"/>
        <v>0</v>
      </c>
      <c r="BG173" s="148">
        <f t="shared" si="16"/>
        <v>0</v>
      </c>
      <c r="BH173" s="148">
        <f t="shared" si="17"/>
        <v>0</v>
      </c>
      <c r="BI173" s="148">
        <f t="shared" si="18"/>
        <v>0</v>
      </c>
      <c r="BJ173" s="14" t="s">
        <v>146</v>
      </c>
      <c r="BK173" s="148">
        <f t="shared" si="19"/>
        <v>0</v>
      </c>
      <c r="BL173" s="14" t="s">
        <v>666</v>
      </c>
      <c r="BM173" s="147" t="s">
        <v>1284</v>
      </c>
    </row>
    <row r="174" spans="1:65" s="2" customFormat="1" ht="22.5" customHeight="1">
      <c r="A174" s="26"/>
      <c r="B174" s="135"/>
      <c r="C174" s="149" t="s">
        <v>337</v>
      </c>
      <c r="D174" s="149" t="s">
        <v>209</v>
      </c>
      <c r="E174" s="150" t="s">
        <v>1285</v>
      </c>
      <c r="F174" s="151" t="s">
        <v>1286</v>
      </c>
      <c r="G174" s="152" t="s">
        <v>278</v>
      </c>
      <c r="H174" s="153">
        <v>10</v>
      </c>
      <c r="I174" s="154"/>
      <c r="J174" s="154">
        <f t="shared" si="10"/>
        <v>0</v>
      </c>
      <c r="K174" s="155"/>
      <c r="L174" s="156"/>
      <c r="M174" s="157" t="s">
        <v>1</v>
      </c>
      <c r="N174" s="158" t="s">
        <v>38</v>
      </c>
      <c r="O174" s="145">
        <v>0</v>
      </c>
      <c r="P174" s="145">
        <f t="shared" si="11"/>
        <v>0</v>
      </c>
      <c r="Q174" s="145">
        <v>0</v>
      </c>
      <c r="R174" s="145">
        <f t="shared" si="12"/>
        <v>0</v>
      </c>
      <c r="S174" s="145">
        <v>0</v>
      </c>
      <c r="T174" s="146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7" t="s">
        <v>666</v>
      </c>
      <c r="AT174" s="147" t="s">
        <v>209</v>
      </c>
      <c r="AU174" s="147" t="s">
        <v>146</v>
      </c>
      <c r="AY174" s="14" t="s">
        <v>139</v>
      </c>
      <c r="BE174" s="148">
        <f t="shared" si="14"/>
        <v>0</v>
      </c>
      <c r="BF174" s="148">
        <f t="shared" si="15"/>
        <v>0</v>
      </c>
      <c r="BG174" s="148">
        <f t="shared" si="16"/>
        <v>0</v>
      </c>
      <c r="BH174" s="148">
        <f t="shared" si="17"/>
        <v>0</v>
      </c>
      <c r="BI174" s="148">
        <f t="shared" si="18"/>
        <v>0</v>
      </c>
      <c r="BJ174" s="14" t="s">
        <v>146</v>
      </c>
      <c r="BK174" s="148">
        <f t="shared" si="19"/>
        <v>0</v>
      </c>
      <c r="BL174" s="14" t="s">
        <v>666</v>
      </c>
      <c r="BM174" s="147" t="s">
        <v>1287</v>
      </c>
    </row>
    <row r="175" spans="1:65" s="2" customFormat="1" ht="22.5" customHeight="1">
      <c r="A175" s="26"/>
      <c r="B175" s="135"/>
      <c r="C175" s="149" t="s">
        <v>341</v>
      </c>
      <c r="D175" s="149" t="s">
        <v>209</v>
      </c>
      <c r="E175" s="150" t="s">
        <v>1288</v>
      </c>
      <c r="F175" s="151" t="s">
        <v>1289</v>
      </c>
      <c r="G175" s="152" t="s">
        <v>278</v>
      </c>
      <c r="H175" s="153">
        <v>57</v>
      </c>
      <c r="I175" s="154"/>
      <c r="J175" s="154">
        <f t="shared" si="10"/>
        <v>0</v>
      </c>
      <c r="K175" s="155"/>
      <c r="L175" s="156"/>
      <c r="M175" s="157" t="s">
        <v>1</v>
      </c>
      <c r="N175" s="158" t="s">
        <v>38</v>
      </c>
      <c r="O175" s="145">
        <v>0</v>
      </c>
      <c r="P175" s="145">
        <f t="shared" si="11"/>
        <v>0</v>
      </c>
      <c r="Q175" s="145">
        <v>0</v>
      </c>
      <c r="R175" s="145">
        <f t="shared" si="12"/>
        <v>0</v>
      </c>
      <c r="S175" s="145">
        <v>0</v>
      </c>
      <c r="T175" s="146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7" t="s">
        <v>666</v>
      </c>
      <c r="AT175" s="147" t="s">
        <v>209</v>
      </c>
      <c r="AU175" s="147" t="s">
        <v>146</v>
      </c>
      <c r="AY175" s="14" t="s">
        <v>139</v>
      </c>
      <c r="BE175" s="148">
        <f t="shared" si="14"/>
        <v>0</v>
      </c>
      <c r="BF175" s="148">
        <f t="shared" si="15"/>
        <v>0</v>
      </c>
      <c r="BG175" s="148">
        <f t="shared" si="16"/>
        <v>0</v>
      </c>
      <c r="BH175" s="148">
        <f t="shared" si="17"/>
        <v>0</v>
      </c>
      <c r="BI175" s="148">
        <f t="shared" si="18"/>
        <v>0</v>
      </c>
      <c r="BJ175" s="14" t="s">
        <v>146</v>
      </c>
      <c r="BK175" s="148">
        <f t="shared" si="19"/>
        <v>0</v>
      </c>
      <c r="BL175" s="14" t="s">
        <v>666</v>
      </c>
      <c r="BM175" s="147" t="s">
        <v>1290</v>
      </c>
    </row>
    <row r="176" spans="1:65" s="2" customFormat="1" ht="22.5" customHeight="1">
      <c r="A176" s="26"/>
      <c r="B176" s="135"/>
      <c r="C176" s="149" t="s">
        <v>345</v>
      </c>
      <c r="D176" s="149" t="s">
        <v>209</v>
      </c>
      <c r="E176" s="150" t="s">
        <v>1291</v>
      </c>
      <c r="F176" s="151" t="s">
        <v>1292</v>
      </c>
      <c r="G176" s="152" t="s">
        <v>278</v>
      </c>
      <c r="H176" s="153">
        <v>1</v>
      </c>
      <c r="I176" s="154"/>
      <c r="J176" s="154">
        <f t="shared" si="10"/>
        <v>0</v>
      </c>
      <c r="K176" s="155"/>
      <c r="L176" s="156"/>
      <c r="M176" s="157" t="s">
        <v>1</v>
      </c>
      <c r="N176" s="158" t="s">
        <v>38</v>
      </c>
      <c r="O176" s="145">
        <v>0</v>
      </c>
      <c r="P176" s="145">
        <f t="shared" si="11"/>
        <v>0</v>
      </c>
      <c r="Q176" s="145">
        <v>0</v>
      </c>
      <c r="R176" s="145">
        <f t="shared" si="12"/>
        <v>0</v>
      </c>
      <c r="S176" s="145">
        <v>0</v>
      </c>
      <c r="T176" s="146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7" t="s">
        <v>666</v>
      </c>
      <c r="AT176" s="147" t="s">
        <v>209</v>
      </c>
      <c r="AU176" s="147" t="s">
        <v>146</v>
      </c>
      <c r="AY176" s="14" t="s">
        <v>139</v>
      </c>
      <c r="BE176" s="148">
        <f t="shared" si="14"/>
        <v>0</v>
      </c>
      <c r="BF176" s="148">
        <f t="shared" si="15"/>
        <v>0</v>
      </c>
      <c r="BG176" s="148">
        <f t="shared" si="16"/>
        <v>0</v>
      </c>
      <c r="BH176" s="148">
        <f t="shared" si="17"/>
        <v>0</v>
      </c>
      <c r="BI176" s="148">
        <f t="shared" si="18"/>
        <v>0</v>
      </c>
      <c r="BJ176" s="14" t="s">
        <v>146</v>
      </c>
      <c r="BK176" s="148">
        <f t="shared" si="19"/>
        <v>0</v>
      </c>
      <c r="BL176" s="14" t="s">
        <v>666</v>
      </c>
      <c r="BM176" s="147" t="s">
        <v>1293</v>
      </c>
    </row>
    <row r="177" spans="1:65" s="2" customFormat="1" ht="16.5" customHeight="1">
      <c r="A177" s="26"/>
      <c r="B177" s="135"/>
      <c r="C177" s="149" t="s">
        <v>350</v>
      </c>
      <c r="D177" s="149" t="s">
        <v>209</v>
      </c>
      <c r="E177" s="150" t="s">
        <v>1294</v>
      </c>
      <c r="F177" s="151" t="s">
        <v>1295</v>
      </c>
      <c r="G177" s="152" t="s">
        <v>278</v>
      </c>
      <c r="H177" s="153">
        <v>6</v>
      </c>
      <c r="I177" s="154"/>
      <c r="J177" s="154">
        <f t="shared" si="10"/>
        <v>0</v>
      </c>
      <c r="K177" s="155"/>
      <c r="L177" s="156"/>
      <c r="M177" s="157" t="s">
        <v>1</v>
      </c>
      <c r="N177" s="158" t="s">
        <v>38</v>
      </c>
      <c r="O177" s="145">
        <v>0</v>
      </c>
      <c r="P177" s="145">
        <f t="shared" si="11"/>
        <v>0</v>
      </c>
      <c r="Q177" s="145">
        <v>0</v>
      </c>
      <c r="R177" s="145">
        <f t="shared" si="12"/>
        <v>0</v>
      </c>
      <c r="S177" s="145">
        <v>0</v>
      </c>
      <c r="T177" s="146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7" t="s">
        <v>666</v>
      </c>
      <c r="AT177" s="147" t="s">
        <v>209</v>
      </c>
      <c r="AU177" s="147" t="s">
        <v>146</v>
      </c>
      <c r="AY177" s="14" t="s">
        <v>139</v>
      </c>
      <c r="BE177" s="148">
        <f t="shared" si="14"/>
        <v>0</v>
      </c>
      <c r="BF177" s="148">
        <f t="shared" si="15"/>
        <v>0</v>
      </c>
      <c r="BG177" s="148">
        <f t="shared" si="16"/>
        <v>0</v>
      </c>
      <c r="BH177" s="148">
        <f t="shared" si="17"/>
        <v>0</v>
      </c>
      <c r="BI177" s="148">
        <f t="shared" si="18"/>
        <v>0</v>
      </c>
      <c r="BJ177" s="14" t="s">
        <v>146</v>
      </c>
      <c r="BK177" s="148">
        <f t="shared" si="19"/>
        <v>0</v>
      </c>
      <c r="BL177" s="14" t="s">
        <v>666</v>
      </c>
      <c r="BM177" s="147" t="s">
        <v>1296</v>
      </c>
    </row>
    <row r="178" spans="1:65" s="2" customFormat="1" ht="16.5" customHeight="1">
      <c r="A178" s="26"/>
      <c r="B178" s="135"/>
      <c r="C178" s="149" t="s">
        <v>354</v>
      </c>
      <c r="D178" s="149" t="s">
        <v>209</v>
      </c>
      <c r="E178" s="150" t="s">
        <v>1297</v>
      </c>
      <c r="F178" s="151" t="s">
        <v>1298</v>
      </c>
      <c r="G178" s="152" t="s">
        <v>278</v>
      </c>
      <c r="H178" s="153">
        <v>5</v>
      </c>
      <c r="I178" s="154"/>
      <c r="J178" s="154">
        <f t="shared" si="10"/>
        <v>0</v>
      </c>
      <c r="K178" s="155"/>
      <c r="L178" s="156"/>
      <c r="M178" s="157" t="s">
        <v>1</v>
      </c>
      <c r="N178" s="158" t="s">
        <v>38</v>
      </c>
      <c r="O178" s="145">
        <v>0</v>
      </c>
      <c r="P178" s="145">
        <f t="shared" si="11"/>
        <v>0</v>
      </c>
      <c r="Q178" s="145">
        <v>0</v>
      </c>
      <c r="R178" s="145">
        <f t="shared" si="12"/>
        <v>0</v>
      </c>
      <c r="S178" s="145">
        <v>0</v>
      </c>
      <c r="T178" s="146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7" t="s">
        <v>666</v>
      </c>
      <c r="AT178" s="147" t="s">
        <v>209</v>
      </c>
      <c r="AU178" s="147" t="s">
        <v>146</v>
      </c>
      <c r="AY178" s="14" t="s">
        <v>139</v>
      </c>
      <c r="BE178" s="148">
        <f t="shared" si="14"/>
        <v>0</v>
      </c>
      <c r="BF178" s="148">
        <f t="shared" si="15"/>
        <v>0</v>
      </c>
      <c r="BG178" s="148">
        <f t="shared" si="16"/>
        <v>0</v>
      </c>
      <c r="BH178" s="148">
        <f t="shared" si="17"/>
        <v>0</v>
      </c>
      <c r="BI178" s="148">
        <f t="shared" si="18"/>
        <v>0</v>
      </c>
      <c r="BJ178" s="14" t="s">
        <v>146</v>
      </c>
      <c r="BK178" s="148">
        <f t="shared" si="19"/>
        <v>0</v>
      </c>
      <c r="BL178" s="14" t="s">
        <v>666</v>
      </c>
      <c r="BM178" s="147" t="s">
        <v>1299</v>
      </c>
    </row>
    <row r="179" spans="1:65" s="2" customFormat="1" ht="24">
      <c r="A179" s="26"/>
      <c r="B179" s="135"/>
      <c r="C179" s="149" t="s">
        <v>358</v>
      </c>
      <c r="D179" s="149" t="s">
        <v>209</v>
      </c>
      <c r="E179" s="150" t="s">
        <v>1300</v>
      </c>
      <c r="F179" s="151" t="s">
        <v>1301</v>
      </c>
      <c r="G179" s="152" t="s">
        <v>278</v>
      </c>
      <c r="H179" s="153">
        <v>30</v>
      </c>
      <c r="I179" s="154"/>
      <c r="J179" s="154">
        <f t="shared" si="10"/>
        <v>0</v>
      </c>
      <c r="K179" s="155"/>
      <c r="L179" s="156"/>
      <c r="M179" s="157" t="s">
        <v>1</v>
      </c>
      <c r="N179" s="158" t="s">
        <v>38</v>
      </c>
      <c r="O179" s="145">
        <v>0</v>
      </c>
      <c r="P179" s="145">
        <f t="shared" si="11"/>
        <v>0</v>
      </c>
      <c r="Q179" s="145">
        <v>0</v>
      </c>
      <c r="R179" s="145">
        <f t="shared" si="12"/>
        <v>0</v>
      </c>
      <c r="S179" s="145">
        <v>0</v>
      </c>
      <c r="T179" s="146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7" t="s">
        <v>666</v>
      </c>
      <c r="AT179" s="147" t="s">
        <v>209</v>
      </c>
      <c r="AU179" s="147" t="s">
        <v>146</v>
      </c>
      <c r="AY179" s="14" t="s">
        <v>139</v>
      </c>
      <c r="BE179" s="148">
        <f t="shared" si="14"/>
        <v>0</v>
      </c>
      <c r="BF179" s="148">
        <f t="shared" si="15"/>
        <v>0</v>
      </c>
      <c r="BG179" s="148">
        <f t="shared" si="16"/>
        <v>0</v>
      </c>
      <c r="BH179" s="148">
        <f t="shared" si="17"/>
        <v>0</v>
      </c>
      <c r="BI179" s="148">
        <f t="shared" si="18"/>
        <v>0</v>
      </c>
      <c r="BJ179" s="14" t="s">
        <v>146</v>
      </c>
      <c r="BK179" s="148">
        <f t="shared" si="19"/>
        <v>0</v>
      </c>
      <c r="BL179" s="14" t="s">
        <v>666</v>
      </c>
      <c r="BM179" s="147" t="s">
        <v>1302</v>
      </c>
    </row>
    <row r="180" spans="1:65" s="2" customFormat="1" ht="24">
      <c r="A180" s="26"/>
      <c r="B180" s="135"/>
      <c r="C180" s="149" t="s">
        <v>362</v>
      </c>
      <c r="D180" s="149" t="s">
        <v>209</v>
      </c>
      <c r="E180" s="150" t="s">
        <v>1303</v>
      </c>
      <c r="F180" s="151" t="s">
        <v>1304</v>
      </c>
      <c r="G180" s="152" t="s">
        <v>278</v>
      </c>
      <c r="H180" s="153">
        <v>2</v>
      </c>
      <c r="I180" s="154"/>
      <c r="J180" s="154">
        <f t="shared" si="10"/>
        <v>0</v>
      </c>
      <c r="K180" s="155"/>
      <c r="L180" s="156"/>
      <c r="M180" s="157" t="s">
        <v>1</v>
      </c>
      <c r="N180" s="158" t="s">
        <v>38</v>
      </c>
      <c r="O180" s="145">
        <v>0</v>
      </c>
      <c r="P180" s="145">
        <f t="shared" si="11"/>
        <v>0</v>
      </c>
      <c r="Q180" s="145">
        <v>0</v>
      </c>
      <c r="R180" s="145">
        <f t="shared" si="12"/>
        <v>0</v>
      </c>
      <c r="S180" s="145">
        <v>0</v>
      </c>
      <c r="T180" s="146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7" t="s">
        <v>666</v>
      </c>
      <c r="AT180" s="147" t="s">
        <v>209</v>
      </c>
      <c r="AU180" s="147" t="s">
        <v>146</v>
      </c>
      <c r="AY180" s="14" t="s">
        <v>139</v>
      </c>
      <c r="BE180" s="148">
        <f t="shared" si="14"/>
        <v>0</v>
      </c>
      <c r="BF180" s="148">
        <f t="shared" si="15"/>
        <v>0</v>
      </c>
      <c r="BG180" s="148">
        <f t="shared" si="16"/>
        <v>0</v>
      </c>
      <c r="BH180" s="148">
        <f t="shared" si="17"/>
        <v>0</v>
      </c>
      <c r="BI180" s="148">
        <f t="shared" si="18"/>
        <v>0</v>
      </c>
      <c r="BJ180" s="14" t="s">
        <v>146</v>
      </c>
      <c r="BK180" s="148">
        <f t="shared" si="19"/>
        <v>0</v>
      </c>
      <c r="BL180" s="14" t="s">
        <v>666</v>
      </c>
      <c r="BM180" s="147" t="s">
        <v>1305</v>
      </c>
    </row>
    <row r="181" spans="1:65" s="2" customFormat="1" ht="24">
      <c r="A181" s="26"/>
      <c r="B181" s="135"/>
      <c r="C181" s="136" t="s">
        <v>366</v>
      </c>
      <c r="D181" s="136" t="s">
        <v>141</v>
      </c>
      <c r="E181" s="137" t="s">
        <v>1306</v>
      </c>
      <c r="F181" s="138" t="s">
        <v>1307</v>
      </c>
      <c r="G181" s="139" t="s">
        <v>154</v>
      </c>
      <c r="H181" s="140">
        <v>80</v>
      </c>
      <c r="I181" s="141"/>
      <c r="J181" s="141">
        <f t="shared" si="10"/>
        <v>0</v>
      </c>
      <c r="K181" s="142"/>
      <c r="L181" s="27"/>
      <c r="M181" s="143" t="s">
        <v>1</v>
      </c>
      <c r="N181" s="144" t="s">
        <v>38</v>
      </c>
      <c r="O181" s="145">
        <v>7.1999999999999995E-2</v>
      </c>
      <c r="P181" s="145">
        <f t="shared" si="11"/>
        <v>5.76</v>
      </c>
      <c r="Q181" s="145">
        <v>0</v>
      </c>
      <c r="R181" s="145">
        <f t="shared" si="12"/>
        <v>0</v>
      </c>
      <c r="S181" s="145">
        <v>0</v>
      </c>
      <c r="T181" s="146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7" t="s">
        <v>403</v>
      </c>
      <c r="AT181" s="147" t="s">
        <v>141</v>
      </c>
      <c r="AU181" s="147" t="s">
        <v>146</v>
      </c>
      <c r="AY181" s="14" t="s">
        <v>139</v>
      </c>
      <c r="BE181" s="148">
        <f t="shared" si="14"/>
        <v>0</v>
      </c>
      <c r="BF181" s="148">
        <f t="shared" si="15"/>
        <v>0</v>
      </c>
      <c r="BG181" s="148">
        <f t="shared" si="16"/>
        <v>0</v>
      </c>
      <c r="BH181" s="148">
        <f t="shared" si="17"/>
        <v>0</v>
      </c>
      <c r="BI181" s="148">
        <f t="shared" si="18"/>
        <v>0</v>
      </c>
      <c r="BJ181" s="14" t="s">
        <v>146</v>
      </c>
      <c r="BK181" s="148">
        <f t="shared" si="19"/>
        <v>0</v>
      </c>
      <c r="BL181" s="14" t="s">
        <v>403</v>
      </c>
      <c r="BM181" s="147" t="s">
        <v>1308</v>
      </c>
    </row>
    <row r="182" spans="1:65" s="2" customFormat="1" ht="16.5" customHeight="1">
      <c r="A182" s="26"/>
      <c r="B182" s="135"/>
      <c r="C182" s="149" t="s">
        <v>370</v>
      </c>
      <c r="D182" s="149" t="s">
        <v>209</v>
      </c>
      <c r="E182" s="150" t="s">
        <v>1309</v>
      </c>
      <c r="F182" s="151" t="s">
        <v>1310</v>
      </c>
      <c r="G182" s="152" t="s">
        <v>212</v>
      </c>
      <c r="H182" s="153">
        <v>80</v>
      </c>
      <c r="I182" s="154"/>
      <c r="J182" s="154">
        <f t="shared" si="10"/>
        <v>0</v>
      </c>
      <c r="K182" s="155"/>
      <c r="L182" s="156"/>
      <c r="M182" s="157" t="s">
        <v>1</v>
      </c>
      <c r="N182" s="158" t="s">
        <v>38</v>
      </c>
      <c r="O182" s="145">
        <v>0</v>
      </c>
      <c r="P182" s="145">
        <f t="shared" si="11"/>
        <v>0</v>
      </c>
      <c r="Q182" s="145">
        <v>1E-3</v>
      </c>
      <c r="R182" s="145">
        <f t="shared" si="12"/>
        <v>0.08</v>
      </c>
      <c r="S182" s="145">
        <v>0</v>
      </c>
      <c r="T182" s="146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7" t="s">
        <v>666</v>
      </c>
      <c r="AT182" s="147" t="s">
        <v>209</v>
      </c>
      <c r="AU182" s="147" t="s">
        <v>146</v>
      </c>
      <c r="AY182" s="14" t="s">
        <v>139</v>
      </c>
      <c r="BE182" s="148">
        <f t="shared" si="14"/>
        <v>0</v>
      </c>
      <c r="BF182" s="148">
        <f t="shared" si="15"/>
        <v>0</v>
      </c>
      <c r="BG182" s="148">
        <f t="shared" si="16"/>
        <v>0</v>
      </c>
      <c r="BH182" s="148">
        <f t="shared" si="17"/>
        <v>0</v>
      </c>
      <c r="BI182" s="148">
        <f t="shared" si="18"/>
        <v>0</v>
      </c>
      <c r="BJ182" s="14" t="s">
        <v>146</v>
      </c>
      <c r="BK182" s="148">
        <f t="shared" si="19"/>
        <v>0</v>
      </c>
      <c r="BL182" s="14" t="s">
        <v>666</v>
      </c>
      <c r="BM182" s="147" t="s">
        <v>1311</v>
      </c>
    </row>
    <row r="183" spans="1:65" s="2" customFormat="1" ht="24">
      <c r="A183" s="26"/>
      <c r="B183" s="135"/>
      <c r="C183" s="136" t="s">
        <v>374</v>
      </c>
      <c r="D183" s="136" t="s">
        <v>141</v>
      </c>
      <c r="E183" s="137" t="s">
        <v>1312</v>
      </c>
      <c r="F183" s="138" t="s">
        <v>1313</v>
      </c>
      <c r="G183" s="139" t="s">
        <v>154</v>
      </c>
      <c r="H183" s="140">
        <v>30</v>
      </c>
      <c r="I183" s="141"/>
      <c r="J183" s="141">
        <f t="shared" si="10"/>
        <v>0</v>
      </c>
      <c r="K183" s="142"/>
      <c r="L183" s="27"/>
      <c r="M183" s="143" t="s">
        <v>1</v>
      </c>
      <c r="N183" s="144" t="s">
        <v>38</v>
      </c>
      <c r="O183" s="145">
        <v>0.11600000000000001</v>
      </c>
      <c r="P183" s="145">
        <f t="shared" si="11"/>
        <v>3.48</v>
      </c>
      <c r="Q183" s="145">
        <v>0</v>
      </c>
      <c r="R183" s="145">
        <f t="shared" si="12"/>
        <v>0</v>
      </c>
      <c r="S183" s="145">
        <v>0</v>
      </c>
      <c r="T183" s="146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7" t="s">
        <v>403</v>
      </c>
      <c r="AT183" s="147" t="s">
        <v>141</v>
      </c>
      <c r="AU183" s="147" t="s">
        <v>146</v>
      </c>
      <c r="AY183" s="14" t="s">
        <v>139</v>
      </c>
      <c r="BE183" s="148">
        <f t="shared" si="14"/>
        <v>0</v>
      </c>
      <c r="BF183" s="148">
        <f t="shared" si="15"/>
        <v>0</v>
      </c>
      <c r="BG183" s="148">
        <f t="shared" si="16"/>
        <v>0</v>
      </c>
      <c r="BH183" s="148">
        <f t="shared" si="17"/>
        <v>0</v>
      </c>
      <c r="BI183" s="148">
        <f t="shared" si="18"/>
        <v>0</v>
      </c>
      <c r="BJ183" s="14" t="s">
        <v>146</v>
      </c>
      <c r="BK183" s="148">
        <f t="shared" si="19"/>
        <v>0</v>
      </c>
      <c r="BL183" s="14" t="s">
        <v>403</v>
      </c>
      <c r="BM183" s="147" t="s">
        <v>1314</v>
      </c>
    </row>
    <row r="184" spans="1:65" s="2" customFormat="1" ht="36">
      <c r="A184" s="26"/>
      <c r="B184" s="135"/>
      <c r="C184" s="149" t="s">
        <v>379</v>
      </c>
      <c r="D184" s="149" t="s">
        <v>209</v>
      </c>
      <c r="E184" s="150" t="s">
        <v>1315</v>
      </c>
      <c r="F184" s="151" t="s">
        <v>1316</v>
      </c>
      <c r="G184" s="152" t="s">
        <v>212</v>
      </c>
      <c r="H184" s="153">
        <v>18.48</v>
      </c>
      <c r="I184" s="154"/>
      <c r="J184" s="154">
        <f t="shared" si="10"/>
        <v>0</v>
      </c>
      <c r="K184" s="155"/>
      <c r="L184" s="156"/>
      <c r="M184" s="157" t="s">
        <v>1</v>
      </c>
      <c r="N184" s="158" t="s">
        <v>38</v>
      </c>
      <c r="O184" s="145">
        <v>0</v>
      </c>
      <c r="P184" s="145">
        <f t="shared" si="11"/>
        <v>0</v>
      </c>
      <c r="Q184" s="145">
        <v>1E-3</v>
      </c>
      <c r="R184" s="145">
        <f t="shared" si="12"/>
        <v>1.848E-2</v>
      </c>
      <c r="S184" s="145">
        <v>0</v>
      </c>
      <c r="T184" s="146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7" t="s">
        <v>666</v>
      </c>
      <c r="AT184" s="147" t="s">
        <v>209</v>
      </c>
      <c r="AU184" s="147" t="s">
        <v>146</v>
      </c>
      <c r="AY184" s="14" t="s">
        <v>139</v>
      </c>
      <c r="BE184" s="148">
        <f t="shared" si="14"/>
        <v>0</v>
      </c>
      <c r="BF184" s="148">
        <f t="shared" si="15"/>
        <v>0</v>
      </c>
      <c r="BG184" s="148">
        <f t="shared" si="16"/>
        <v>0</v>
      </c>
      <c r="BH184" s="148">
        <f t="shared" si="17"/>
        <v>0</v>
      </c>
      <c r="BI184" s="148">
        <f t="shared" si="18"/>
        <v>0</v>
      </c>
      <c r="BJ184" s="14" t="s">
        <v>146</v>
      </c>
      <c r="BK184" s="148">
        <f t="shared" si="19"/>
        <v>0</v>
      </c>
      <c r="BL184" s="14" t="s">
        <v>666</v>
      </c>
      <c r="BM184" s="147" t="s">
        <v>1317</v>
      </c>
    </row>
    <row r="185" spans="1:65" s="2" customFormat="1" ht="24">
      <c r="A185" s="26"/>
      <c r="B185" s="135"/>
      <c r="C185" s="136" t="s">
        <v>383</v>
      </c>
      <c r="D185" s="136" t="s">
        <v>141</v>
      </c>
      <c r="E185" s="137" t="s">
        <v>1318</v>
      </c>
      <c r="F185" s="138" t="s">
        <v>1319</v>
      </c>
      <c r="G185" s="139" t="s">
        <v>154</v>
      </c>
      <c r="H185" s="140">
        <v>170</v>
      </c>
      <c r="I185" s="141"/>
      <c r="J185" s="141">
        <f t="shared" si="10"/>
        <v>0</v>
      </c>
      <c r="K185" s="142"/>
      <c r="L185" s="27"/>
      <c r="M185" s="143" t="s">
        <v>1</v>
      </c>
      <c r="N185" s="144" t="s">
        <v>38</v>
      </c>
      <c r="O185" s="145">
        <v>0.46800000000000003</v>
      </c>
      <c r="P185" s="145">
        <f t="shared" si="11"/>
        <v>79.56</v>
      </c>
      <c r="Q185" s="145">
        <v>0</v>
      </c>
      <c r="R185" s="145">
        <f t="shared" si="12"/>
        <v>0</v>
      </c>
      <c r="S185" s="145">
        <v>0</v>
      </c>
      <c r="T185" s="146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7" t="s">
        <v>403</v>
      </c>
      <c r="AT185" s="147" t="s">
        <v>141</v>
      </c>
      <c r="AU185" s="147" t="s">
        <v>146</v>
      </c>
      <c r="AY185" s="14" t="s">
        <v>139</v>
      </c>
      <c r="BE185" s="148">
        <f t="shared" si="14"/>
        <v>0</v>
      </c>
      <c r="BF185" s="148">
        <f t="shared" si="15"/>
        <v>0</v>
      </c>
      <c r="BG185" s="148">
        <f t="shared" si="16"/>
        <v>0</v>
      </c>
      <c r="BH185" s="148">
        <f t="shared" si="17"/>
        <v>0</v>
      </c>
      <c r="BI185" s="148">
        <f t="shared" si="18"/>
        <v>0</v>
      </c>
      <c r="BJ185" s="14" t="s">
        <v>146</v>
      </c>
      <c r="BK185" s="148">
        <f t="shared" si="19"/>
        <v>0</v>
      </c>
      <c r="BL185" s="14" t="s">
        <v>403</v>
      </c>
      <c r="BM185" s="147" t="s">
        <v>1320</v>
      </c>
    </row>
    <row r="186" spans="1:65" s="2" customFormat="1" ht="36">
      <c r="A186" s="26"/>
      <c r="B186" s="135"/>
      <c r="C186" s="149" t="s">
        <v>387</v>
      </c>
      <c r="D186" s="149" t="s">
        <v>209</v>
      </c>
      <c r="E186" s="150" t="s">
        <v>1321</v>
      </c>
      <c r="F186" s="151" t="s">
        <v>1322</v>
      </c>
      <c r="G186" s="152" t="s">
        <v>212</v>
      </c>
      <c r="H186" s="153">
        <v>66.98</v>
      </c>
      <c r="I186" s="154"/>
      <c r="J186" s="154">
        <f t="shared" si="10"/>
        <v>0</v>
      </c>
      <c r="K186" s="155"/>
      <c r="L186" s="156"/>
      <c r="M186" s="157" t="s">
        <v>1</v>
      </c>
      <c r="N186" s="158" t="s">
        <v>38</v>
      </c>
      <c r="O186" s="145">
        <v>0</v>
      </c>
      <c r="P186" s="145">
        <f t="shared" si="11"/>
        <v>0</v>
      </c>
      <c r="Q186" s="145">
        <v>1E-3</v>
      </c>
      <c r="R186" s="145">
        <f t="shared" si="12"/>
        <v>6.6979999999999998E-2</v>
      </c>
      <c r="S186" s="145">
        <v>0</v>
      </c>
      <c r="T186" s="146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7" t="s">
        <v>666</v>
      </c>
      <c r="AT186" s="147" t="s">
        <v>209</v>
      </c>
      <c r="AU186" s="147" t="s">
        <v>146</v>
      </c>
      <c r="AY186" s="14" t="s">
        <v>139</v>
      </c>
      <c r="BE186" s="148">
        <f t="shared" si="14"/>
        <v>0</v>
      </c>
      <c r="BF186" s="148">
        <f t="shared" si="15"/>
        <v>0</v>
      </c>
      <c r="BG186" s="148">
        <f t="shared" si="16"/>
        <v>0</v>
      </c>
      <c r="BH186" s="148">
        <f t="shared" si="17"/>
        <v>0</v>
      </c>
      <c r="BI186" s="148">
        <f t="shared" si="18"/>
        <v>0</v>
      </c>
      <c r="BJ186" s="14" t="s">
        <v>146</v>
      </c>
      <c r="BK186" s="148">
        <f t="shared" si="19"/>
        <v>0</v>
      </c>
      <c r="BL186" s="14" t="s">
        <v>666</v>
      </c>
      <c r="BM186" s="147" t="s">
        <v>1323</v>
      </c>
    </row>
    <row r="187" spans="1:65" s="2" customFormat="1" ht="16.5" customHeight="1">
      <c r="A187" s="26"/>
      <c r="B187" s="135"/>
      <c r="C187" s="149" t="s">
        <v>391</v>
      </c>
      <c r="D187" s="149" t="s">
        <v>209</v>
      </c>
      <c r="E187" s="150" t="s">
        <v>1324</v>
      </c>
      <c r="F187" s="151" t="s">
        <v>1325</v>
      </c>
      <c r="G187" s="152" t="s">
        <v>278</v>
      </c>
      <c r="H187" s="153">
        <v>90</v>
      </c>
      <c r="I187" s="154"/>
      <c r="J187" s="154">
        <f t="shared" si="10"/>
        <v>0</v>
      </c>
      <c r="K187" s="155"/>
      <c r="L187" s="156"/>
      <c r="M187" s="157" t="s">
        <v>1</v>
      </c>
      <c r="N187" s="158" t="s">
        <v>38</v>
      </c>
      <c r="O187" s="145">
        <v>0</v>
      </c>
      <c r="P187" s="145">
        <f t="shared" si="11"/>
        <v>0</v>
      </c>
      <c r="Q187" s="145">
        <v>8.4000000000000003E-4</v>
      </c>
      <c r="R187" s="145">
        <f t="shared" si="12"/>
        <v>7.5600000000000001E-2</v>
      </c>
      <c r="S187" s="145">
        <v>0</v>
      </c>
      <c r="T187" s="146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7" t="s">
        <v>666</v>
      </c>
      <c r="AT187" s="147" t="s">
        <v>209</v>
      </c>
      <c r="AU187" s="147" t="s">
        <v>146</v>
      </c>
      <c r="AY187" s="14" t="s">
        <v>139</v>
      </c>
      <c r="BE187" s="148">
        <f t="shared" si="14"/>
        <v>0</v>
      </c>
      <c r="BF187" s="148">
        <f t="shared" si="15"/>
        <v>0</v>
      </c>
      <c r="BG187" s="148">
        <f t="shared" si="16"/>
        <v>0</v>
      </c>
      <c r="BH187" s="148">
        <f t="shared" si="17"/>
        <v>0</v>
      </c>
      <c r="BI187" s="148">
        <f t="shared" si="18"/>
        <v>0</v>
      </c>
      <c r="BJ187" s="14" t="s">
        <v>146</v>
      </c>
      <c r="BK187" s="148">
        <f t="shared" si="19"/>
        <v>0</v>
      </c>
      <c r="BL187" s="14" t="s">
        <v>666</v>
      </c>
      <c r="BM187" s="147" t="s">
        <v>1326</v>
      </c>
    </row>
    <row r="188" spans="1:65" s="2" customFormat="1" ht="16.5" customHeight="1">
      <c r="A188" s="26"/>
      <c r="B188" s="135"/>
      <c r="C188" s="149" t="s">
        <v>395</v>
      </c>
      <c r="D188" s="149" t="s">
        <v>209</v>
      </c>
      <c r="E188" s="150" t="s">
        <v>1327</v>
      </c>
      <c r="F188" s="151" t="s">
        <v>1328</v>
      </c>
      <c r="G188" s="152" t="s">
        <v>278</v>
      </c>
      <c r="H188" s="153">
        <v>30</v>
      </c>
      <c r="I188" s="154"/>
      <c r="J188" s="154">
        <f t="shared" si="10"/>
        <v>0</v>
      </c>
      <c r="K188" s="155"/>
      <c r="L188" s="156"/>
      <c r="M188" s="157" t="s">
        <v>1</v>
      </c>
      <c r="N188" s="158" t="s">
        <v>38</v>
      </c>
      <c r="O188" s="145">
        <v>0</v>
      </c>
      <c r="P188" s="145">
        <f t="shared" si="11"/>
        <v>0</v>
      </c>
      <c r="Q188" s="145">
        <v>1.8000000000000001E-4</v>
      </c>
      <c r="R188" s="145">
        <f t="shared" si="12"/>
        <v>5.4000000000000003E-3</v>
      </c>
      <c r="S188" s="145">
        <v>0</v>
      </c>
      <c r="T188" s="146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7" t="s">
        <v>666</v>
      </c>
      <c r="AT188" s="147" t="s">
        <v>209</v>
      </c>
      <c r="AU188" s="147" t="s">
        <v>146</v>
      </c>
      <c r="AY188" s="14" t="s">
        <v>139</v>
      </c>
      <c r="BE188" s="148">
        <f t="shared" si="14"/>
        <v>0</v>
      </c>
      <c r="BF188" s="148">
        <f t="shared" si="15"/>
        <v>0</v>
      </c>
      <c r="BG188" s="148">
        <f t="shared" si="16"/>
        <v>0</v>
      </c>
      <c r="BH188" s="148">
        <f t="shared" si="17"/>
        <v>0</v>
      </c>
      <c r="BI188" s="148">
        <f t="shared" si="18"/>
        <v>0</v>
      </c>
      <c r="BJ188" s="14" t="s">
        <v>146</v>
      </c>
      <c r="BK188" s="148">
        <f t="shared" si="19"/>
        <v>0</v>
      </c>
      <c r="BL188" s="14" t="s">
        <v>666</v>
      </c>
      <c r="BM188" s="147" t="s">
        <v>1329</v>
      </c>
    </row>
    <row r="189" spans="1:65" s="2" customFormat="1" ht="16.5" customHeight="1">
      <c r="A189" s="26"/>
      <c r="B189" s="135"/>
      <c r="C189" s="136" t="s">
        <v>399</v>
      </c>
      <c r="D189" s="136" t="s">
        <v>141</v>
      </c>
      <c r="E189" s="137" t="s">
        <v>1330</v>
      </c>
      <c r="F189" s="138" t="s">
        <v>1331</v>
      </c>
      <c r="G189" s="139" t="s">
        <v>278</v>
      </c>
      <c r="H189" s="140">
        <v>80</v>
      </c>
      <c r="I189" s="141"/>
      <c r="J189" s="141">
        <f t="shared" si="10"/>
        <v>0</v>
      </c>
      <c r="K189" s="142"/>
      <c r="L189" s="27"/>
      <c r="M189" s="143" t="s">
        <v>1</v>
      </c>
      <c r="N189" s="144" t="s">
        <v>38</v>
      </c>
      <c r="O189" s="145">
        <v>0.23699999999999999</v>
      </c>
      <c r="P189" s="145">
        <f t="shared" si="11"/>
        <v>18.96</v>
      </c>
      <c r="Q189" s="145">
        <v>0</v>
      </c>
      <c r="R189" s="145">
        <f t="shared" si="12"/>
        <v>0</v>
      </c>
      <c r="S189" s="145">
        <v>0</v>
      </c>
      <c r="T189" s="146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7" t="s">
        <v>403</v>
      </c>
      <c r="AT189" s="147" t="s">
        <v>141</v>
      </c>
      <c r="AU189" s="147" t="s">
        <v>146</v>
      </c>
      <c r="AY189" s="14" t="s">
        <v>139</v>
      </c>
      <c r="BE189" s="148">
        <f t="shared" si="14"/>
        <v>0</v>
      </c>
      <c r="BF189" s="148">
        <f t="shared" si="15"/>
        <v>0</v>
      </c>
      <c r="BG189" s="148">
        <f t="shared" si="16"/>
        <v>0</v>
      </c>
      <c r="BH189" s="148">
        <f t="shared" si="17"/>
        <v>0</v>
      </c>
      <c r="BI189" s="148">
        <f t="shared" si="18"/>
        <v>0</v>
      </c>
      <c r="BJ189" s="14" t="s">
        <v>146</v>
      </c>
      <c r="BK189" s="148">
        <f t="shared" si="19"/>
        <v>0</v>
      </c>
      <c r="BL189" s="14" t="s">
        <v>403</v>
      </c>
      <c r="BM189" s="147" t="s">
        <v>1332</v>
      </c>
    </row>
    <row r="190" spans="1:65" s="2" customFormat="1" ht="16.5" customHeight="1">
      <c r="A190" s="26"/>
      <c r="B190" s="135"/>
      <c r="C190" s="149" t="s">
        <v>403</v>
      </c>
      <c r="D190" s="149" t="s">
        <v>209</v>
      </c>
      <c r="E190" s="150" t="s">
        <v>1333</v>
      </c>
      <c r="F190" s="151" t="s">
        <v>1334</v>
      </c>
      <c r="G190" s="152" t="s">
        <v>278</v>
      </c>
      <c r="H190" s="153">
        <v>20</v>
      </c>
      <c r="I190" s="154"/>
      <c r="J190" s="154">
        <f t="shared" si="10"/>
        <v>0</v>
      </c>
      <c r="K190" s="155"/>
      <c r="L190" s="156"/>
      <c r="M190" s="157" t="s">
        <v>1</v>
      </c>
      <c r="N190" s="158" t="s">
        <v>38</v>
      </c>
      <c r="O190" s="145">
        <v>0</v>
      </c>
      <c r="P190" s="145">
        <f t="shared" si="11"/>
        <v>0</v>
      </c>
      <c r="Q190" s="145">
        <v>6.9999999999999999E-4</v>
      </c>
      <c r="R190" s="145">
        <f t="shared" si="12"/>
        <v>1.4E-2</v>
      </c>
      <c r="S190" s="145">
        <v>0</v>
      </c>
      <c r="T190" s="146">
        <f t="shared" si="1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7" t="s">
        <v>666</v>
      </c>
      <c r="AT190" s="147" t="s">
        <v>209</v>
      </c>
      <c r="AU190" s="147" t="s">
        <v>146</v>
      </c>
      <c r="AY190" s="14" t="s">
        <v>139</v>
      </c>
      <c r="BE190" s="148">
        <f t="shared" si="14"/>
        <v>0</v>
      </c>
      <c r="BF190" s="148">
        <f t="shared" si="15"/>
        <v>0</v>
      </c>
      <c r="BG190" s="148">
        <f t="shared" si="16"/>
        <v>0</v>
      </c>
      <c r="BH190" s="148">
        <f t="shared" si="17"/>
        <v>0</v>
      </c>
      <c r="BI190" s="148">
        <f t="shared" si="18"/>
        <v>0</v>
      </c>
      <c r="BJ190" s="14" t="s">
        <v>146</v>
      </c>
      <c r="BK190" s="148">
        <f t="shared" si="19"/>
        <v>0</v>
      </c>
      <c r="BL190" s="14" t="s">
        <v>666</v>
      </c>
      <c r="BM190" s="147" t="s">
        <v>1335</v>
      </c>
    </row>
    <row r="191" spans="1:65" s="2" customFormat="1" ht="16.5" customHeight="1">
      <c r="A191" s="26"/>
      <c r="B191" s="135"/>
      <c r="C191" s="149" t="s">
        <v>408</v>
      </c>
      <c r="D191" s="149" t="s">
        <v>209</v>
      </c>
      <c r="E191" s="150" t="s">
        <v>1336</v>
      </c>
      <c r="F191" s="151" t="s">
        <v>1337</v>
      </c>
      <c r="G191" s="152" t="s">
        <v>278</v>
      </c>
      <c r="H191" s="153">
        <v>60</v>
      </c>
      <c r="I191" s="154"/>
      <c r="J191" s="154">
        <f t="shared" ref="J191:J222" si="20">ROUND(I191*H191,2)</f>
        <v>0</v>
      </c>
      <c r="K191" s="155"/>
      <c r="L191" s="156"/>
      <c r="M191" s="157" t="s">
        <v>1</v>
      </c>
      <c r="N191" s="158" t="s">
        <v>38</v>
      </c>
      <c r="O191" s="145">
        <v>0</v>
      </c>
      <c r="P191" s="145">
        <f t="shared" ref="P191:P222" si="21">O191*H191</f>
        <v>0</v>
      </c>
      <c r="Q191" s="145">
        <v>1.9000000000000001E-4</v>
      </c>
      <c r="R191" s="145">
        <f t="shared" ref="R191:R222" si="22">Q191*H191</f>
        <v>1.14E-2</v>
      </c>
      <c r="S191" s="145">
        <v>0</v>
      </c>
      <c r="T191" s="146">
        <f t="shared" ref="T191:T222" si="23"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7" t="s">
        <v>666</v>
      </c>
      <c r="AT191" s="147" t="s">
        <v>209</v>
      </c>
      <c r="AU191" s="147" t="s">
        <v>146</v>
      </c>
      <c r="AY191" s="14" t="s">
        <v>139</v>
      </c>
      <c r="BE191" s="148">
        <f t="shared" ref="BE191:BE222" si="24">IF(N191="základná",J191,0)</f>
        <v>0</v>
      </c>
      <c r="BF191" s="148">
        <f t="shared" ref="BF191:BF222" si="25">IF(N191="znížená",J191,0)</f>
        <v>0</v>
      </c>
      <c r="BG191" s="148">
        <f t="shared" ref="BG191:BG222" si="26">IF(N191="zákl. prenesená",J191,0)</f>
        <v>0</v>
      </c>
      <c r="BH191" s="148">
        <f t="shared" ref="BH191:BH222" si="27">IF(N191="zníž. prenesená",J191,0)</f>
        <v>0</v>
      </c>
      <c r="BI191" s="148">
        <f t="shared" ref="BI191:BI222" si="28">IF(N191="nulová",J191,0)</f>
        <v>0</v>
      </c>
      <c r="BJ191" s="14" t="s">
        <v>146</v>
      </c>
      <c r="BK191" s="148">
        <f t="shared" ref="BK191:BK222" si="29">ROUND(I191*H191,2)</f>
        <v>0</v>
      </c>
      <c r="BL191" s="14" t="s">
        <v>666</v>
      </c>
      <c r="BM191" s="147" t="s">
        <v>1338</v>
      </c>
    </row>
    <row r="192" spans="1:65" s="2" customFormat="1" ht="24">
      <c r="A192" s="26"/>
      <c r="B192" s="135"/>
      <c r="C192" s="136" t="s">
        <v>412</v>
      </c>
      <c r="D192" s="136" t="s">
        <v>141</v>
      </c>
      <c r="E192" s="137" t="s">
        <v>1339</v>
      </c>
      <c r="F192" s="138" t="s">
        <v>1340</v>
      </c>
      <c r="G192" s="139" t="s">
        <v>278</v>
      </c>
      <c r="H192" s="140">
        <v>20</v>
      </c>
      <c r="I192" s="141"/>
      <c r="J192" s="141">
        <f t="shared" si="20"/>
        <v>0</v>
      </c>
      <c r="K192" s="142"/>
      <c r="L192" s="27"/>
      <c r="M192" s="143" t="s">
        <v>1</v>
      </c>
      <c r="N192" s="144" t="s">
        <v>38</v>
      </c>
      <c r="O192" s="145">
        <v>0.33100000000000002</v>
      </c>
      <c r="P192" s="145">
        <f t="shared" si="21"/>
        <v>6.62</v>
      </c>
      <c r="Q192" s="145">
        <v>0</v>
      </c>
      <c r="R192" s="145">
        <f t="shared" si="22"/>
        <v>0</v>
      </c>
      <c r="S192" s="145">
        <v>0</v>
      </c>
      <c r="T192" s="146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7" t="s">
        <v>403</v>
      </c>
      <c r="AT192" s="147" t="s">
        <v>141</v>
      </c>
      <c r="AU192" s="147" t="s">
        <v>146</v>
      </c>
      <c r="AY192" s="14" t="s">
        <v>139</v>
      </c>
      <c r="BE192" s="148">
        <f t="shared" si="24"/>
        <v>0</v>
      </c>
      <c r="BF192" s="148">
        <f t="shared" si="25"/>
        <v>0</v>
      </c>
      <c r="BG192" s="148">
        <f t="shared" si="26"/>
        <v>0</v>
      </c>
      <c r="BH192" s="148">
        <f t="shared" si="27"/>
        <v>0</v>
      </c>
      <c r="BI192" s="148">
        <f t="shared" si="28"/>
        <v>0</v>
      </c>
      <c r="BJ192" s="14" t="s">
        <v>146</v>
      </c>
      <c r="BK192" s="148">
        <f t="shared" si="29"/>
        <v>0</v>
      </c>
      <c r="BL192" s="14" t="s">
        <v>403</v>
      </c>
      <c r="BM192" s="147" t="s">
        <v>1341</v>
      </c>
    </row>
    <row r="193" spans="1:65" s="2" customFormat="1" ht="16.5" customHeight="1">
      <c r="A193" s="26"/>
      <c r="B193" s="135"/>
      <c r="C193" s="149" t="s">
        <v>416</v>
      </c>
      <c r="D193" s="149" t="s">
        <v>209</v>
      </c>
      <c r="E193" s="150" t="s">
        <v>1342</v>
      </c>
      <c r="F193" s="151" t="s">
        <v>1343</v>
      </c>
      <c r="G193" s="152" t="s">
        <v>278</v>
      </c>
      <c r="H193" s="153">
        <v>9</v>
      </c>
      <c r="I193" s="154"/>
      <c r="J193" s="154">
        <f t="shared" si="20"/>
        <v>0</v>
      </c>
      <c r="K193" s="155"/>
      <c r="L193" s="156"/>
      <c r="M193" s="157" t="s">
        <v>1</v>
      </c>
      <c r="N193" s="158" t="s">
        <v>38</v>
      </c>
      <c r="O193" s="145">
        <v>0</v>
      </c>
      <c r="P193" s="145">
        <f t="shared" si="21"/>
        <v>0</v>
      </c>
      <c r="Q193" s="145">
        <v>4.8999999999999998E-4</v>
      </c>
      <c r="R193" s="145">
        <f t="shared" si="22"/>
        <v>4.4099999999999999E-3</v>
      </c>
      <c r="S193" s="145">
        <v>0</v>
      </c>
      <c r="T193" s="146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7" t="s">
        <v>666</v>
      </c>
      <c r="AT193" s="147" t="s">
        <v>209</v>
      </c>
      <c r="AU193" s="147" t="s">
        <v>146</v>
      </c>
      <c r="AY193" s="14" t="s">
        <v>139</v>
      </c>
      <c r="BE193" s="148">
        <f t="shared" si="24"/>
        <v>0</v>
      </c>
      <c r="BF193" s="148">
        <f t="shared" si="25"/>
        <v>0</v>
      </c>
      <c r="BG193" s="148">
        <f t="shared" si="26"/>
        <v>0</v>
      </c>
      <c r="BH193" s="148">
        <f t="shared" si="27"/>
        <v>0</v>
      </c>
      <c r="BI193" s="148">
        <f t="shared" si="28"/>
        <v>0</v>
      </c>
      <c r="BJ193" s="14" t="s">
        <v>146</v>
      </c>
      <c r="BK193" s="148">
        <f t="shared" si="29"/>
        <v>0</v>
      </c>
      <c r="BL193" s="14" t="s">
        <v>666</v>
      </c>
      <c r="BM193" s="147" t="s">
        <v>1344</v>
      </c>
    </row>
    <row r="194" spans="1:65" s="2" customFormat="1" ht="16.5" customHeight="1">
      <c r="A194" s="26"/>
      <c r="B194" s="135"/>
      <c r="C194" s="149" t="s">
        <v>420</v>
      </c>
      <c r="D194" s="149" t="s">
        <v>209</v>
      </c>
      <c r="E194" s="150" t="s">
        <v>1345</v>
      </c>
      <c r="F194" s="151" t="s">
        <v>1346</v>
      </c>
      <c r="G194" s="152" t="s">
        <v>278</v>
      </c>
      <c r="H194" s="153">
        <v>2</v>
      </c>
      <c r="I194" s="154"/>
      <c r="J194" s="154">
        <f t="shared" si="20"/>
        <v>0</v>
      </c>
      <c r="K194" s="155"/>
      <c r="L194" s="156"/>
      <c r="M194" s="157" t="s">
        <v>1</v>
      </c>
      <c r="N194" s="158" t="s">
        <v>38</v>
      </c>
      <c r="O194" s="145">
        <v>0</v>
      </c>
      <c r="P194" s="145">
        <f t="shared" si="21"/>
        <v>0</v>
      </c>
      <c r="Q194" s="145">
        <v>0</v>
      </c>
      <c r="R194" s="145">
        <f t="shared" si="22"/>
        <v>0</v>
      </c>
      <c r="S194" s="145">
        <v>0</v>
      </c>
      <c r="T194" s="146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7" t="s">
        <v>666</v>
      </c>
      <c r="AT194" s="147" t="s">
        <v>209</v>
      </c>
      <c r="AU194" s="147" t="s">
        <v>146</v>
      </c>
      <c r="AY194" s="14" t="s">
        <v>139</v>
      </c>
      <c r="BE194" s="148">
        <f t="shared" si="24"/>
        <v>0</v>
      </c>
      <c r="BF194" s="148">
        <f t="shared" si="25"/>
        <v>0</v>
      </c>
      <c r="BG194" s="148">
        <f t="shared" si="26"/>
        <v>0</v>
      </c>
      <c r="BH194" s="148">
        <f t="shared" si="27"/>
        <v>0</v>
      </c>
      <c r="BI194" s="148">
        <f t="shared" si="28"/>
        <v>0</v>
      </c>
      <c r="BJ194" s="14" t="s">
        <v>146</v>
      </c>
      <c r="BK194" s="148">
        <f t="shared" si="29"/>
        <v>0</v>
      </c>
      <c r="BL194" s="14" t="s">
        <v>666</v>
      </c>
      <c r="BM194" s="147" t="s">
        <v>1347</v>
      </c>
    </row>
    <row r="195" spans="1:65" s="2" customFormat="1" ht="16.5" customHeight="1">
      <c r="A195" s="26"/>
      <c r="B195" s="135"/>
      <c r="C195" s="149" t="s">
        <v>424</v>
      </c>
      <c r="D195" s="149" t="s">
        <v>209</v>
      </c>
      <c r="E195" s="150" t="s">
        <v>1348</v>
      </c>
      <c r="F195" s="151" t="s">
        <v>1349</v>
      </c>
      <c r="G195" s="152" t="s">
        <v>278</v>
      </c>
      <c r="H195" s="153">
        <v>9</v>
      </c>
      <c r="I195" s="154"/>
      <c r="J195" s="154">
        <f t="shared" si="20"/>
        <v>0</v>
      </c>
      <c r="K195" s="155"/>
      <c r="L195" s="156"/>
      <c r="M195" s="157" t="s">
        <v>1</v>
      </c>
      <c r="N195" s="158" t="s">
        <v>38</v>
      </c>
      <c r="O195" s="145">
        <v>0</v>
      </c>
      <c r="P195" s="145">
        <f t="shared" si="21"/>
        <v>0</v>
      </c>
      <c r="Q195" s="145">
        <v>2.7E-4</v>
      </c>
      <c r="R195" s="145">
        <f t="shared" si="22"/>
        <v>2.4299999999999999E-3</v>
      </c>
      <c r="S195" s="145">
        <v>0</v>
      </c>
      <c r="T195" s="146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7" t="s">
        <v>666</v>
      </c>
      <c r="AT195" s="147" t="s">
        <v>209</v>
      </c>
      <c r="AU195" s="147" t="s">
        <v>146</v>
      </c>
      <c r="AY195" s="14" t="s">
        <v>139</v>
      </c>
      <c r="BE195" s="148">
        <f t="shared" si="24"/>
        <v>0</v>
      </c>
      <c r="BF195" s="148">
        <f t="shared" si="25"/>
        <v>0</v>
      </c>
      <c r="BG195" s="148">
        <f t="shared" si="26"/>
        <v>0</v>
      </c>
      <c r="BH195" s="148">
        <f t="shared" si="27"/>
        <v>0</v>
      </c>
      <c r="BI195" s="148">
        <f t="shared" si="28"/>
        <v>0</v>
      </c>
      <c r="BJ195" s="14" t="s">
        <v>146</v>
      </c>
      <c r="BK195" s="148">
        <f t="shared" si="29"/>
        <v>0</v>
      </c>
      <c r="BL195" s="14" t="s">
        <v>666</v>
      </c>
      <c r="BM195" s="147" t="s">
        <v>1350</v>
      </c>
    </row>
    <row r="196" spans="1:65" s="2" customFormat="1" ht="16.5" customHeight="1">
      <c r="A196" s="26"/>
      <c r="B196" s="135"/>
      <c r="C196" s="149" t="s">
        <v>428</v>
      </c>
      <c r="D196" s="149" t="s">
        <v>209</v>
      </c>
      <c r="E196" s="150" t="s">
        <v>1351</v>
      </c>
      <c r="F196" s="151" t="s">
        <v>1352</v>
      </c>
      <c r="G196" s="152" t="s">
        <v>278</v>
      </c>
      <c r="H196" s="153">
        <v>3</v>
      </c>
      <c r="I196" s="154"/>
      <c r="J196" s="154">
        <f t="shared" si="20"/>
        <v>0</v>
      </c>
      <c r="K196" s="155"/>
      <c r="L196" s="156"/>
      <c r="M196" s="157" t="s">
        <v>1</v>
      </c>
      <c r="N196" s="158" t="s">
        <v>38</v>
      </c>
      <c r="O196" s="145">
        <v>0</v>
      </c>
      <c r="P196" s="145">
        <f t="shared" si="21"/>
        <v>0</v>
      </c>
      <c r="Q196" s="145">
        <v>1.14E-3</v>
      </c>
      <c r="R196" s="145">
        <f t="shared" si="22"/>
        <v>3.4199999999999999E-3</v>
      </c>
      <c r="S196" s="145">
        <v>0</v>
      </c>
      <c r="T196" s="146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7" t="s">
        <v>666</v>
      </c>
      <c r="AT196" s="147" t="s">
        <v>209</v>
      </c>
      <c r="AU196" s="147" t="s">
        <v>146</v>
      </c>
      <c r="AY196" s="14" t="s">
        <v>139</v>
      </c>
      <c r="BE196" s="148">
        <f t="shared" si="24"/>
        <v>0</v>
      </c>
      <c r="BF196" s="148">
        <f t="shared" si="25"/>
        <v>0</v>
      </c>
      <c r="BG196" s="148">
        <f t="shared" si="26"/>
        <v>0</v>
      </c>
      <c r="BH196" s="148">
        <f t="shared" si="27"/>
        <v>0</v>
      </c>
      <c r="BI196" s="148">
        <f t="shared" si="28"/>
        <v>0</v>
      </c>
      <c r="BJ196" s="14" t="s">
        <v>146</v>
      </c>
      <c r="BK196" s="148">
        <f t="shared" si="29"/>
        <v>0</v>
      </c>
      <c r="BL196" s="14" t="s">
        <v>666</v>
      </c>
      <c r="BM196" s="147" t="s">
        <v>1353</v>
      </c>
    </row>
    <row r="197" spans="1:65" s="2" customFormat="1" ht="16.5" customHeight="1">
      <c r="A197" s="26"/>
      <c r="B197" s="135"/>
      <c r="C197" s="136" t="s">
        <v>432</v>
      </c>
      <c r="D197" s="136" t="s">
        <v>141</v>
      </c>
      <c r="E197" s="137" t="s">
        <v>1354</v>
      </c>
      <c r="F197" s="138" t="s">
        <v>1355</v>
      </c>
      <c r="G197" s="139" t="s">
        <v>278</v>
      </c>
      <c r="H197" s="140">
        <v>3</v>
      </c>
      <c r="I197" s="141"/>
      <c r="J197" s="141">
        <f t="shared" si="20"/>
        <v>0</v>
      </c>
      <c r="K197" s="142"/>
      <c r="L197" s="27"/>
      <c r="M197" s="143" t="s">
        <v>1</v>
      </c>
      <c r="N197" s="144" t="s">
        <v>38</v>
      </c>
      <c r="O197" s="145">
        <v>0.82</v>
      </c>
      <c r="P197" s="145">
        <f t="shared" si="21"/>
        <v>2.46</v>
      </c>
      <c r="Q197" s="145">
        <v>0</v>
      </c>
      <c r="R197" s="145">
        <f t="shared" si="22"/>
        <v>0</v>
      </c>
      <c r="S197" s="145">
        <v>0</v>
      </c>
      <c r="T197" s="146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7" t="s">
        <v>403</v>
      </c>
      <c r="AT197" s="147" t="s">
        <v>141</v>
      </c>
      <c r="AU197" s="147" t="s">
        <v>146</v>
      </c>
      <c r="AY197" s="14" t="s">
        <v>139</v>
      </c>
      <c r="BE197" s="148">
        <f t="shared" si="24"/>
        <v>0</v>
      </c>
      <c r="BF197" s="148">
        <f t="shared" si="25"/>
        <v>0</v>
      </c>
      <c r="BG197" s="148">
        <f t="shared" si="26"/>
        <v>0</v>
      </c>
      <c r="BH197" s="148">
        <f t="shared" si="27"/>
        <v>0</v>
      </c>
      <c r="BI197" s="148">
        <f t="shared" si="28"/>
        <v>0</v>
      </c>
      <c r="BJ197" s="14" t="s">
        <v>146</v>
      </c>
      <c r="BK197" s="148">
        <f t="shared" si="29"/>
        <v>0</v>
      </c>
      <c r="BL197" s="14" t="s">
        <v>403</v>
      </c>
      <c r="BM197" s="147" t="s">
        <v>1356</v>
      </c>
    </row>
    <row r="198" spans="1:65" s="2" customFormat="1" ht="16.5" customHeight="1">
      <c r="A198" s="26"/>
      <c r="B198" s="135"/>
      <c r="C198" s="149" t="s">
        <v>436</v>
      </c>
      <c r="D198" s="149" t="s">
        <v>209</v>
      </c>
      <c r="E198" s="150" t="s">
        <v>1357</v>
      </c>
      <c r="F198" s="151" t="s">
        <v>1358</v>
      </c>
      <c r="G198" s="152" t="s">
        <v>278</v>
      </c>
      <c r="H198" s="153">
        <v>6</v>
      </c>
      <c r="I198" s="154"/>
      <c r="J198" s="154">
        <f t="shared" si="20"/>
        <v>0</v>
      </c>
      <c r="K198" s="155"/>
      <c r="L198" s="156"/>
      <c r="M198" s="157" t="s">
        <v>1</v>
      </c>
      <c r="N198" s="158" t="s">
        <v>38</v>
      </c>
      <c r="O198" s="145">
        <v>0</v>
      </c>
      <c r="P198" s="145">
        <f t="shared" si="21"/>
        <v>0</v>
      </c>
      <c r="Q198" s="145">
        <v>2.7E-4</v>
      </c>
      <c r="R198" s="145">
        <f t="shared" si="22"/>
        <v>1.6199999999999999E-3</v>
      </c>
      <c r="S198" s="145">
        <v>0</v>
      </c>
      <c r="T198" s="146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7" t="s">
        <v>666</v>
      </c>
      <c r="AT198" s="147" t="s">
        <v>209</v>
      </c>
      <c r="AU198" s="147" t="s">
        <v>146</v>
      </c>
      <c r="AY198" s="14" t="s">
        <v>139</v>
      </c>
      <c r="BE198" s="148">
        <f t="shared" si="24"/>
        <v>0</v>
      </c>
      <c r="BF198" s="148">
        <f t="shared" si="25"/>
        <v>0</v>
      </c>
      <c r="BG198" s="148">
        <f t="shared" si="26"/>
        <v>0</v>
      </c>
      <c r="BH198" s="148">
        <f t="shared" si="27"/>
        <v>0</v>
      </c>
      <c r="BI198" s="148">
        <f t="shared" si="28"/>
        <v>0</v>
      </c>
      <c r="BJ198" s="14" t="s">
        <v>146</v>
      </c>
      <c r="BK198" s="148">
        <f t="shared" si="29"/>
        <v>0</v>
      </c>
      <c r="BL198" s="14" t="s">
        <v>666</v>
      </c>
      <c r="BM198" s="147" t="s">
        <v>1359</v>
      </c>
    </row>
    <row r="199" spans="1:65" s="2" customFormat="1" ht="16.5" customHeight="1">
      <c r="A199" s="26"/>
      <c r="B199" s="135"/>
      <c r="C199" s="149" t="s">
        <v>440</v>
      </c>
      <c r="D199" s="149" t="s">
        <v>209</v>
      </c>
      <c r="E199" s="150" t="s">
        <v>1360</v>
      </c>
      <c r="F199" s="151" t="s">
        <v>1361</v>
      </c>
      <c r="G199" s="152" t="s">
        <v>278</v>
      </c>
      <c r="H199" s="153">
        <v>3</v>
      </c>
      <c r="I199" s="154"/>
      <c r="J199" s="154">
        <f t="shared" si="20"/>
        <v>0</v>
      </c>
      <c r="K199" s="155"/>
      <c r="L199" s="156"/>
      <c r="M199" s="157" t="s">
        <v>1</v>
      </c>
      <c r="N199" s="158" t="s">
        <v>38</v>
      </c>
      <c r="O199" s="145">
        <v>0</v>
      </c>
      <c r="P199" s="145">
        <f t="shared" si="21"/>
        <v>0</v>
      </c>
      <c r="Q199" s="145">
        <v>3.2100000000000002E-3</v>
      </c>
      <c r="R199" s="145">
        <f t="shared" si="22"/>
        <v>9.6299999999999997E-3</v>
      </c>
      <c r="S199" s="145">
        <v>0</v>
      </c>
      <c r="T199" s="146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7" t="s">
        <v>666</v>
      </c>
      <c r="AT199" s="147" t="s">
        <v>209</v>
      </c>
      <c r="AU199" s="147" t="s">
        <v>146</v>
      </c>
      <c r="AY199" s="14" t="s">
        <v>139</v>
      </c>
      <c r="BE199" s="148">
        <f t="shared" si="24"/>
        <v>0</v>
      </c>
      <c r="BF199" s="148">
        <f t="shared" si="25"/>
        <v>0</v>
      </c>
      <c r="BG199" s="148">
        <f t="shared" si="26"/>
        <v>0</v>
      </c>
      <c r="BH199" s="148">
        <f t="shared" si="27"/>
        <v>0</v>
      </c>
      <c r="BI199" s="148">
        <f t="shared" si="28"/>
        <v>0</v>
      </c>
      <c r="BJ199" s="14" t="s">
        <v>146</v>
      </c>
      <c r="BK199" s="148">
        <f t="shared" si="29"/>
        <v>0</v>
      </c>
      <c r="BL199" s="14" t="s">
        <v>666</v>
      </c>
      <c r="BM199" s="147" t="s">
        <v>1362</v>
      </c>
    </row>
    <row r="200" spans="1:65" s="2" customFormat="1" ht="16.5" customHeight="1">
      <c r="A200" s="26"/>
      <c r="B200" s="135"/>
      <c r="C200" s="136" t="s">
        <v>444</v>
      </c>
      <c r="D200" s="136" t="s">
        <v>141</v>
      </c>
      <c r="E200" s="137" t="s">
        <v>1363</v>
      </c>
      <c r="F200" s="138" t="s">
        <v>1364</v>
      </c>
      <c r="G200" s="139" t="s">
        <v>278</v>
      </c>
      <c r="H200" s="140">
        <v>9</v>
      </c>
      <c r="I200" s="141"/>
      <c r="J200" s="141">
        <f t="shared" si="20"/>
        <v>0</v>
      </c>
      <c r="K200" s="142"/>
      <c r="L200" s="27"/>
      <c r="M200" s="143" t="s">
        <v>1</v>
      </c>
      <c r="N200" s="144" t="s">
        <v>38</v>
      </c>
      <c r="O200" s="145">
        <v>0.16900000000000001</v>
      </c>
      <c r="P200" s="145">
        <f t="shared" si="21"/>
        <v>1.5209999999999999</v>
      </c>
      <c r="Q200" s="145">
        <v>0</v>
      </c>
      <c r="R200" s="145">
        <f t="shared" si="22"/>
        <v>0</v>
      </c>
      <c r="S200" s="145">
        <v>0</v>
      </c>
      <c r="T200" s="146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7" t="s">
        <v>403</v>
      </c>
      <c r="AT200" s="147" t="s">
        <v>141</v>
      </c>
      <c r="AU200" s="147" t="s">
        <v>146</v>
      </c>
      <c r="AY200" s="14" t="s">
        <v>139</v>
      </c>
      <c r="BE200" s="148">
        <f t="shared" si="24"/>
        <v>0</v>
      </c>
      <c r="BF200" s="148">
        <f t="shared" si="25"/>
        <v>0</v>
      </c>
      <c r="BG200" s="148">
        <f t="shared" si="26"/>
        <v>0</v>
      </c>
      <c r="BH200" s="148">
        <f t="shared" si="27"/>
        <v>0</v>
      </c>
      <c r="BI200" s="148">
        <f t="shared" si="28"/>
        <v>0</v>
      </c>
      <c r="BJ200" s="14" t="s">
        <v>146</v>
      </c>
      <c r="BK200" s="148">
        <f t="shared" si="29"/>
        <v>0</v>
      </c>
      <c r="BL200" s="14" t="s">
        <v>403</v>
      </c>
      <c r="BM200" s="147" t="s">
        <v>1365</v>
      </c>
    </row>
    <row r="201" spans="1:65" s="2" customFormat="1" ht="16.5" customHeight="1">
      <c r="A201" s="26"/>
      <c r="B201" s="135"/>
      <c r="C201" s="149" t="s">
        <v>448</v>
      </c>
      <c r="D201" s="149" t="s">
        <v>209</v>
      </c>
      <c r="E201" s="150" t="s">
        <v>1366</v>
      </c>
      <c r="F201" s="151" t="s">
        <v>1367</v>
      </c>
      <c r="G201" s="152" t="s">
        <v>278</v>
      </c>
      <c r="H201" s="153">
        <v>9</v>
      </c>
      <c r="I201" s="154"/>
      <c r="J201" s="154">
        <f t="shared" si="20"/>
        <v>0</v>
      </c>
      <c r="K201" s="155"/>
      <c r="L201" s="156"/>
      <c r="M201" s="157" t="s">
        <v>1</v>
      </c>
      <c r="N201" s="158" t="s">
        <v>38</v>
      </c>
      <c r="O201" s="145">
        <v>0</v>
      </c>
      <c r="P201" s="145">
        <f t="shared" si="21"/>
        <v>0</v>
      </c>
      <c r="Q201" s="145">
        <v>1.4999999999999999E-4</v>
      </c>
      <c r="R201" s="145">
        <f t="shared" si="22"/>
        <v>1.3500000000000001E-3</v>
      </c>
      <c r="S201" s="145">
        <v>0</v>
      </c>
      <c r="T201" s="146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7" t="s">
        <v>666</v>
      </c>
      <c r="AT201" s="147" t="s">
        <v>209</v>
      </c>
      <c r="AU201" s="147" t="s">
        <v>146</v>
      </c>
      <c r="AY201" s="14" t="s">
        <v>139</v>
      </c>
      <c r="BE201" s="148">
        <f t="shared" si="24"/>
        <v>0</v>
      </c>
      <c r="BF201" s="148">
        <f t="shared" si="25"/>
        <v>0</v>
      </c>
      <c r="BG201" s="148">
        <f t="shared" si="26"/>
        <v>0</v>
      </c>
      <c r="BH201" s="148">
        <f t="shared" si="27"/>
        <v>0</v>
      </c>
      <c r="BI201" s="148">
        <f t="shared" si="28"/>
        <v>0</v>
      </c>
      <c r="BJ201" s="14" t="s">
        <v>146</v>
      </c>
      <c r="BK201" s="148">
        <f t="shared" si="29"/>
        <v>0</v>
      </c>
      <c r="BL201" s="14" t="s">
        <v>666</v>
      </c>
      <c r="BM201" s="147" t="s">
        <v>1368</v>
      </c>
    </row>
    <row r="202" spans="1:65" s="2" customFormat="1" ht="16.5" customHeight="1">
      <c r="A202" s="26"/>
      <c r="B202" s="135"/>
      <c r="C202" s="136" t="s">
        <v>452</v>
      </c>
      <c r="D202" s="136" t="s">
        <v>141</v>
      </c>
      <c r="E202" s="137" t="s">
        <v>1369</v>
      </c>
      <c r="F202" s="138" t="s">
        <v>1370</v>
      </c>
      <c r="G202" s="139" t="s">
        <v>278</v>
      </c>
      <c r="H202" s="140">
        <v>9</v>
      </c>
      <c r="I202" s="141"/>
      <c r="J202" s="141">
        <f t="shared" si="20"/>
        <v>0</v>
      </c>
      <c r="K202" s="142"/>
      <c r="L202" s="27"/>
      <c r="M202" s="143" t="s">
        <v>1</v>
      </c>
      <c r="N202" s="144" t="s">
        <v>38</v>
      </c>
      <c r="O202" s="145">
        <v>0.26700000000000002</v>
      </c>
      <c r="P202" s="145">
        <f t="shared" si="21"/>
        <v>2.403</v>
      </c>
      <c r="Q202" s="145">
        <v>0</v>
      </c>
      <c r="R202" s="145">
        <f t="shared" si="22"/>
        <v>0</v>
      </c>
      <c r="S202" s="145">
        <v>0</v>
      </c>
      <c r="T202" s="146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7" t="s">
        <v>403</v>
      </c>
      <c r="AT202" s="147" t="s">
        <v>141</v>
      </c>
      <c r="AU202" s="147" t="s">
        <v>146</v>
      </c>
      <c r="AY202" s="14" t="s">
        <v>139</v>
      </c>
      <c r="BE202" s="148">
        <f t="shared" si="24"/>
        <v>0</v>
      </c>
      <c r="BF202" s="148">
        <f t="shared" si="25"/>
        <v>0</v>
      </c>
      <c r="BG202" s="148">
        <f t="shared" si="26"/>
        <v>0</v>
      </c>
      <c r="BH202" s="148">
        <f t="shared" si="27"/>
        <v>0</v>
      </c>
      <c r="BI202" s="148">
        <f t="shared" si="28"/>
        <v>0</v>
      </c>
      <c r="BJ202" s="14" t="s">
        <v>146</v>
      </c>
      <c r="BK202" s="148">
        <f t="shared" si="29"/>
        <v>0</v>
      </c>
      <c r="BL202" s="14" t="s">
        <v>403</v>
      </c>
      <c r="BM202" s="147" t="s">
        <v>1371</v>
      </c>
    </row>
    <row r="203" spans="1:65" s="2" customFormat="1" ht="16.5" customHeight="1">
      <c r="A203" s="26"/>
      <c r="B203" s="135"/>
      <c r="C203" s="136" t="s">
        <v>456</v>
      </c>
      <c r="D203" s="136" t="s">
        <v>141</v>
      </c>
      <c r="E203" s="137" t="s">
        <v>1372</v>
      </c>
      <c r="F203" s="138" t="s">
        <v>1373</v>
      </c>
      <c r="G203" s="139" t="s">
        <v>278</v>
      </c>
      <c r="H203" s="140">
        <v>1</v>
      </c>
      <c r="I203" s="141"/>
      <c r="J203" s="141">
        <f t="shared" si="20"/>
        <v>0</v>
      </c>
      <c r="K203" s="142"/>
      <c r="L203" s="27"/>
      <c r="M203" s="143" t="s">
        <v>1</v>
      </c>
      <c r="N203" s="144" t="s">
        <v>38</v>
      </c>
      <c r="O203" s="145">
        <v>0.26700000000000002</v>
      </c>
      <c r="P203" s="145">
        <f t="shared" si="21"/>
        <v>0.26700000000000002</v>
      </c>
      <c r="Q203" s="145">
        <v>0</v>
      </c>
      <c r="R203" s="145">
        <f t="shared" si="22"/>
        <v>0</v>
      </c>
      <c r="S203" s="145">
        <v>0</v>
      </c>
      <c r="T203" s="146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7" t="s">
        <v>403</v>
      </c>
      <c r="AT203" s="147" t="s">
        <v>141</v>
      </c>
      <c r="AU203" s="147" t="s">
        <v>146</v>
      </c>
      <c r="AY203" s="14" t="s">
        <v>139</v>
      </c>
      <c r="BE203" s="148">
        <f t="shared" si="24"/>
        <v>0</v>
      </c>
      <c r="BF203" s="148">
        <f t="shared" si="25"/>
        <v>0</v>
      </c>
      <c r="BG203" s="148">
        <f t="shared" si="26"/>
        <v>0</v>
      </c>
      <c r="BH203" s="148">
        <f t="shared" si="27"/>
        <v>0</v>
      </c>
      <c r="BI203" s="148">
        <f t="shared" si="28"/>
        <v>0</v>
      </c>
      <c r="BJ203" s="14" t="s">
        <v>146</v>
      </c>
      <c r="BK203" s="148">
        <f t="shared" si="29"/>
        <v>0</v>
      </c>
      <c r="BL203" s="14" t="s">
        <v>403</v>
      </c>
      <c r="BM203" s="147" t="s">
        <v>1374</v>
      </c>
    </row>
    <row r="204" spans="1:65" s="2" customFormat="1" ht="16.5" customHeight="1">
      <c r="A204" s="26"/>
      <c r="B204" s="135"/>
      <c r="C204" s="136" t="s">
        <v>460</v>
      </c>
      <c r="D204" s="136" t="s">
        <v>141</v>
      </c>
      <c r="E204" s="137" t="s">
        <v>1375</v>
      </c>
      <c r="F204" s="138" t="s">
        <v>1376</v>
      </c>
      <c r="G204" s="139" t="s">
        <v>154</v>
      </c>
      <c r="H204" s="140">
        <v>780</v>
      </c>
      <c r="I204" s="141"/>
      <c r="J204" s="141">
        <f t="shared" si="20"/>
        <v>0</v>
      </c>
      <c r="K204" s="142"/>
      <c r="L204" s="27"/>
      <c r="M204" s="143" t="s">
        <v>1</v>
      </c>
      <c r="N204" s="144" t="s">
        <v>38</v>
      </c>
      <c r="O204" s="145">
        <v>4.8000000000000001E-2</v>
      </c>
      <c r="P204" s="145">
        <f t="shared" si="21"/>
        <v>37.44</v>
      </c>
      <c r="Q204" s="145">
        <v>0</v>
      </c>
      <c r="R204" s="145">
        <f t="shared" si="22"/>
        <v>0</v>
      </c>
      <c r="S204" s="145">
        <v>0</v>
      </c>
      <c r="T204" s="146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7" t="s">
        <v>403</v>
      </c>
      <c r="AT204" s="147" t="s">
        <v>141</v>
      </c>
      <c r="AU204" s="147" t="s">
        <v>146</v>
      </c>
      <c r="AY204" s="14" t="s">
        <v>139</v>
      </c>
      <c r="BE204" s="148">
        <f t="shared" si="24"/>
        <v>0</v>
      </c>
      <c r="BF204" s="148">
        <f t="shared" si="25"/>
        <v>0</v>
      </c>
      <c r="BG204" s="148">
        <f t="shared" si="26"/>
        <v>0</v>
      </c>
      <c r="BH204" s="148">
        <f t="shared" si="27"/>
        <v>0</v>
      </c>
      <c r="BI204" s="148">
        <f t="shared" si="28"/>
        <v>0</v>
      </c>
      <c r="BJ204" s="14" t="s">
        <v>146</v>
      </c>
      <c r="BK204" s="148">
        <f t="shared" si="29"/>
        <v>0</v>
      </c>
      <c r="BL204" s="14" t="s">
        <v>403</v>
      </c>
      <c r="BM204" s="147" t="s">
        <v>1377</v>
      </c>
    </row>
    <row r="205" spans="1:65" s="2" customFormat="1" ht="16.5" customHeight="1">
      <c r="A205" s="26"/>
      <c r="B205" s="135"/>
      <c r="C205" s="149" t="s">
        <v>464</v>
      </c>
      <c r="D205" s="149" t="s">
        <v>209</v>
      </c>
      <c r="E205" s="150" t="s">
        <v>1378</v>
      </c>
      <c r="F205" s="151" t="s">
        <v>1379</v>
      </c>
      <c r="G205" s="152" t="s">
        <v>154</v>
      </c>
      <c r="H205" s="153">
        <v>84</v>
      </c>
      <c r="I205" s="154"/>
      <c r="J205" s="154">
        <f t="shared" si="20"/>
        <v>0</v>
      </c>
      <c r="K205" s="155"/>
      <c r="L205" s="156"/>
      <c r="M205" s="157" t="s">
        <v>1</v>
      </c>
      <c r="N205" s="158" t="s">
        <v>38</v>
      </c>
      <c r="O205" s="145">
        <v>0</v>
      </c>
      <c r="P205" s="145">
        <f t="shared" si="21"/>
        <v>0</v>
      </c>
      <c r="Q205" s="145">
        <v>1.3999999999999999E-4</v>
      </c>
      <c r="R205" s="145">
        <f t="shared" si="22"/>
        <v>1.176E-2</v>
      </c>
      <c r="S205" s="145">
        <v>0</v>
      </c>
      <c r="T205" s="146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7" t="s">
        <v>666</v>
      </c>
      <c r="AT205" s="147" t="s">
        <v>209</v>
      </c>
      <c r="AU205" s="147" t="s">
        <v>146</v>
      </c>
      <c r="AY205" s="14" t="s">
        <v>139</v>
      </c>
      <c r="BE205" s="148">
        <f t="shared" si="24"/>
        <v>0</v>
      </c>
      <c r="BF205" s="148">
        <f t="shared" si="25"/>
        <v>0</v>
      </c>
      <c r="BG205" s="148">
        <f t="shared" si="26"/>
        <v>0</v>
      </c>
      <c r="BH205" s="148">
        <f t="shared" si="27"/>
        <v>0</v>
      </c>
      <c r="BI205" s="148">
        <f t="shared" si="28"/>
        <v>0</v>
      </c>
      <c r="BJ205" s="14" t="s">
        <v>146</v>
      </c>
      <c r="BK205" s="148">
        <f t="shared" si="29"/>
        <v>0</v>
      </c>
      <c r="BL205" s="14" t="s">
        <v>666</v>
      </c>
      <c r="BM205" s="147" t="s">
        <v>1380</v>
      </c>
    </row>
    <row r="206" spans="1:65" s="2" customFormat="1" ht="24">
      <c r="A206" s="26"/>
      <c r="B206" s="135"/>
      <c r="C206" s="149" t="s">
        <v>468</v>
      </c>
      <c r="D206" s="149" t="s">
        <v>209</v>
      </c>
      <c r="E206" s="150" t="s">
        <v>1381</v>
      </c>
      <c r="F206" s="151" t="s">
        <v>1382</v>
      </c>
      <c r="G206" s="152" t="s">
        <v>1383</v>
      </c>
      <c r="H206" s="153">
        <v>472.5</v>
      </c>
      <c r="I206" s="154"/>
      <c r="J206" s="154">
        <f t="shared" si="20"/>
        <v>0</v>
      </c>
      <c r="K206" s="155"/>
      <c r="L206" s="156"/>
      <c r="M206" s="157" t="s">
        <v>1</v>
      </c>
      <c r="N206" s="158" t="s">
        <v>38</v>
      </c>
      <c r="O206" s="145">
        <v>0</v>
      </c>
      <c r="P206" s="145">
        <f t="shared" si="21"/>
        <v>0</v>
      </c>
      <c r="Q206" s="145">
        <v>2.9999999999999997E-4</v>
      </c>
      <c r="R206" s="145">
        <f t="shared" si="22"/>
        <v>0.14174999999999999</v>
      </c>
      <c r="S206" s="145">
        <v>0</v>
      </c>
      <c r="T206" s="146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7" t="s">
        <v>666</v>
      </c>
      <c r="AT206" s="147" t="s">
        <v>209</v>
      </c>
      <c r="AU206" s="147" t="s">
        <v>146</v>
      </c>
      <c r="AY206" s="14" t="s">
        <v>139</v>
      </c>
      <c r="BE206" s="148">
        <f t="shared" si="24"/>
        <v>0</v>
      </c>
      <c r="BF206" s="148">
        <f t="shared" si="25"/>
        <v>0</v>
      </c>
      <c r="BG206" s="148">
        <f t="shared" si="26"/>
        <v>0</v>
      </c>
      <c r="BH206" s="148">
        <f t="shared" si="27"/>
        <v>0</v>
      </c>
      <c r="BI206" s="148">
        <f t="shared" si="28"/>
        <v>0</v>
      </c>
      <c r="BJ206" s="14" t="s">
        <v>146</v>
      </c>
      <c r="BK206" s="148">
        <f t="shared" si="29"/>
        <v>0</v>
      </c>
      <c r="BL206" s="14" t="s">
        <v>666</v>
      </c>
      <c r="BM206" s="147" t="s">
        <v>1384</v>
      </c>
    </row>
    <row r="207" spans="1:65" s="2" customFormat="1" ht="16.5" customHeight="1">
      <c r="A207" s="26"/>
      <c r="B207" s="135"/>
      <c r="C207" s="149" t="s">
        <v>472</v>
      </c>
      <c r="D207" s="149" t="s">
        <v>209</v>
      </c>
      <c r="E207" s="150" t="s">
        <v>1385</v>
      </c>
      <c r="F207" s="151" t="s">
        <v>1386</v>
      </c>
      <c r="G207" s="152" t="s">
        <v>154</v>
      </c>
      <c r="H207" s="153">
        <v>262.5</v>
      </c>
      <c r="I207" s="154"/>
      <c r="J207" s="154">
        <f t="shared" si="20"/>
        <v>0</v>
      </c>
      <c r="K207" s="155"/>
      <c r="L207" s="156"/>
      <c r="M207" s="157" t="s">
        <v>1</v>
      </c>
      <c r="N207" s="158" t="s">
        <v>38</v>
      </c>
      <c r="O207" s="145">
        <v>0</v>
      </c>
      <c r="P207" s="145">
        <f t="shared" si="21"/>
        <v>0</v>
      </c>
      <c r="Q207" s="145">
        <v>2.0000000000000001E-4</v>
      </c>
      <c r="R207" s="145">
        <f t="shared" si="22"/>
        <v>5.2499999999999998E-2</v>
      </c>
      <c r="S207" s="145">
        <v>0</v>
      </c>
      <c r="T207" s="146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7" t="s">
        <v>666</v>
      </c>
      <c r="AT207" s="147" t="s">
        <v>209</v>
      </c>
      <c r="AU207" s="147" t="s">
        <v>146</v>
      </c>
      <c r="AY207" s="14" t="s">
        <v>139</v>
      </c>
      <c r="BE207" s="148">
        <f t="shared" si="24"/>
        <v>0</v>
      </c>
      <c r="BF207" s="148">
        <f t="shared" si="25"/>
        <v>0</v>
      </c>
      <c r="BG207" s="148">
        <f t="shared" si="26"/>
        <v>0</v>
      </c>
      <c r="BH207" s="148">
        <f t="shared" si="27"/>
        <v>0</v>
      </c>
      <c r="BI207" s="148">
        <f t="shared" si="28"/>
        <v>0</v>
      </c>
      <c r="BJ207" s="14" t="s">
        <v>146</v>
      </c>
      <c r="BK207" s="148">
        <f t="shared" si="29"/>
        <v>0</v>
      </c>
      <c r="BL207" s="14" t="s">
        <v>666</v>
      </c>
      <c r="BM207" s="147" t="s">
        <v>1387</v>
      </c>
    </row>
    <row r="208" spans="1:65" s="2" customFormat="1" ht="16.5" customHeight="1">
      <c r="A208" s="26"/>
      <c r="B208" s="135"/>
      <c r="C208" s="136" t="s">
        <v>476</v>
      </c>
      <c r="D208" s="136" t="s">
        <v>141</v>
      </c>
      <c r="E208" s="137" t="s">
        <v>1388</v>
      </c>
      <c r="F208" s="138" t="s">
        <v>1389</v>
      </c>
      <c r="G208" s="139" t="s">
        <v>154</v>
      </c>
      <c r="H208" s="140">
        <v>430</v>
      </c>
      <c r="I208" s="141"/>
      <c r="J208" s="141">
        <f t="shared" si="20"/>
        <v>0</v>
      </c>
      <c r="K208" s="142"/>
      <c r="L208" s="27"/>
      <c r="M208" s="143" t="s">
        <v>1</v>
      </c>
      <c r="N208" s="144" t="s">
        <v>38</v>
      </c>
      <c r="O208" s="145">
        <v>5.3999999999999999E-2</v>
      </c>
      <c r="P208" s="145">
        <f t="shared" si="21"/>
        <v>23.22</v>
      </c>
      <c r="Q208" s="145">
        <v>0</v>
      </c>
      <c r="R208" s="145">
        <f t="shared" si="22"/>
        <v>0</v>
      </c>
      <c r="S208" s="145">
        <v>0</v>
      </c>
      <c r="T208" s="146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7" t="s">
        <v>403</v>
      </c>
      <c r="AT208" s="147" t="s">
        <v>141</v>
      </c>
      <c r="AU208" s="147" t="s">
        <v>146</v>
      </c>
      <c r="AY208" s="14" t="s">
        <v>139</v>
      </c>
      <c r="BE208" s="148">
        <f t="shared" si="24"/>
        <v>0</v>
      </c>
      <c r="BF208" s="148">
        <f t="shared" si="25"/>
        <v>0</v>
      </c>
      <c r="BG208" s="148">
        <f t="shared" si="26"/>
        <v>0</v>
      </c>
      <c r="BH208" s="148">
        <f t="shared" si="27"/>
        <v>0</v>
      </c>
      <c r="BI208" s="148">
        <f t="shared" si="28"/>
        <v>0</v>
      </c>
      <c r="BJ208" s="14" t="s">
        <v>146</v>
      </c>
      <c r="BK208" s="148">
        <f t="shared" si="29"/>
        <v>0</v>
      </c>
      <c r="BL208" s="14" t="s">
        <v>403</v>
      </c>
      <c r="BM208" s="147" t="s">
        <v>1390</v>
      </c>
    </row>
    <row r="209" spans="1:65" s="2" customFormat="1" ht="16.5" customHeight="1">
      <c r="A209" s="26"/>
      <c r="B209" s="135"/>
      <c r="C209" s="149" t="s">
        <v>480</v>
      </c>
      <c r="D209" s="149" t="s">
        <v>209</v>
      </c>
      <c r="E209" s="150" t="s">
        <v>1391</v>
      </c>
      <c r="F209" s="151" t="s">
        <v>1392</v>
      </c>
      <c r="G209" s="152" t="s">
        <v>154</v>
      </c>
      <c r="H209" s="153">
        <v>451.5</v>
      </c>
      <c r="I209" s="154"/>
      <c r="J209" s="154">
        <f t="shared" si="20"/>
        <v>0</v>
      </c>
      <c r="K209" s="155"/>
      <c r="L209" s="156"/>
      <c r="M209" s="157" t="s">
        <v>1</v>
      </c>
      <c r="N209" s="158" t="s">
        <v>38</v>
      </c>
      <c r="O209" s="145">
        <v>0</v>
      </c>
      <c r="P209" s="145">
        <f t="shared" si="21"/>
        <v>0</v>
      </c>
      <c r="Q209" s="145">
        <v>1.9000000000000001E-4</v>
      </c>
      <c r="R209" s="145">
        <f t="shared" si="22"/>
        <v>8.5790000000000005E-2</v>
      </c>
      <c r="S209" s="145">
        <v>0</v>
      </c>
      <c r="T209" s="146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7" t="s">
        <v>666</v>
      </c>
      <c r="AT209" s="147" t="s">
        <v>209</v>
      </c>
      <c r="AU209" s="147" t="s">
        <v>146</v>
      </c>
      <c r="AY209" s="14" t="s">
        <v>139</v>
      </c>
      <c r="BE209" s="148">
        <f t="shared" si="24"/>
        <v>0</v>
      </c>
      <c r="BF209" s="148">
        <f t="shared" si="25"/>
        <v>0</v>
      </c>
      <c r="BG209" s="148">
        <f t="shared" si="26"/>
        <v>0</v>
      </c>
      <c r="BH209" s="148">
        <f t="shared" si="27"/>
        <v>0</v>
      </c>
      <c r="BI209" s="148">
        <f t="shared" si="28"/>
        <v>0</v>
      </c>
      <c r="BJ209" s="14" t="s">
        <v>146</v>
      </c>
      <c r="BK209" s="148">
        <f t="shared" si="29"/>
        <v>0</v>
      </c>
      <c r="BL209" s="14" t="s">
        <v>666</v>
      </c>
      <c r="BM209" s="147" t="s">
        <v>1393</v>
      </c>
    </row>
    <row r="210" spans="1:65" s="2" customFormat="1" ht="16.5" customHeight="1">
      <c r="A210" s="26"/>
      <c r="B210" s="135"/>
      <c r="C210" s="136" t="s">
        <v>484</v>
      </c>
      <c r="D210" s="136" t="s">
        <v>141</v>
      </c>
      <c r="E210" s="137" t="s">
        <v>1394</v>
      </c>
      <c r="F210" s="138" t="s">
        <v>1395</v>
      </c>
      <c r="G210" s="139" t="s">
        <v>154</v>
      </c>
      <c r="H210" s="140">
        <v>19</v>
      </c>
      <c r="I210" s="141"/>
      <c r="J210" s="141">
        <f t="shared" si="20"/>
        <v>0</v>
      </c>
      <c r="K210" s="142"/>
      <c r="L210" s="27"/>
      <c r="M210" s="143" t="s">
        <v>1</v>
      </c>
      <c r="N210" s="144" t="s">
        <v>38</v>
      </c>
      <c r="O210" s="145">
        <v>3.4000000000000002E-2</v>
      </c>
      <c r="P210" s="145">
        <f t="shared" si="21"/>
        <v>0.64600000000000002</v>
      </c>
      <c r="Q210" s="145">
        <v>0</v>
      </c>
      <c r="R210" s="145">
        <f t="shared" si="22"/>
        <v>0</v>
      </c>
      <c r="S210" s="145">
        <v>0</v>
      </c>
      <c r="T210" s="146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7" t="s">
        <v>403</v>
      </c>
      <c r="AT210" s="147" t="s">
        <v>141</v>
      </c>
      <c r="AU210" s="147" t="s">
        <v>146</v>
      </c>
      <c r="AY210" s="14" t="s">
        <v>139</v>
      </c>
      <c r="BE210" s="148">
        <f t="shared" si="24"/>
        <v>0</v>
      </c>
      <c r="BF210" s="148">
        <f t="shared" si="25"/>
        <v>0</v>
      </c>
      <c r="BG210" s="148">
        <f t="shared" si="26"/>
        <v>0</v>
      </c>
      <c r="BH210" s="148">
        <f t="shared" si="27"/>
        <v>0</v>
      </c>
      <c r="BI210" s="148">
        <f t="shared" si="28"/>
        <v>0</v>
      </c>
      <c r="BJ210" s="14" t="s">
        <v>146</v>
      </c>
      <c r="BK210" s="148">
        <f t="shared" si="29"/>
        <v>0</v>
      </c>
      <c r="BL210" s="14" t="s">
        <v>403</v>
      </c>
      <c r="BM210" s="147" t="s">
        <v>1396</v>
      </c>
    </row>
    <row r="211" spans="1:65" s="2" customFormat="1" ht="16.5" customHeight="1">
      <c r="A211" s="26"/>
      <c r="B211" s="135"/>
      <c r="C211" s="149" t="s">
        <v>488</v>
      </c>
      <c r="D211" s="149" t="s">
        <v>209</v>
      </c>
      <c r="E211" s="150" t="s">
        <v>1397</v>
      </c>
      <c r="F211" s="151" t="s">
        <v>1398</v>
      </c>
      <c r="G211" s="152" t="s">
        <v>154</v>
      </c>
      <c r="H211" s="153">
        <v>19.95</v>
      </c>
      <c r="I211" s="154"/>
      <c r="J211" s="154">
        <f t="shared" si="20"/>
        <v>0</v>
      </c>
      <c r="K211" s="155"/>
      <c r="L211" s="156"/>
      <c r="M211" s="157" t="s">
        <v>1</v>
      </c>
      <c r="N211" s="158" t="s">
        <v>38</v>
      </c>
      <c r="O211" s="145">
        <v>0</v>
      </c>
      <c r="P211" s="145">
        <f t="shared" si="21"/>
        <v>0</v>
      </c>
      <c r="Q211" s="145">
        <v>6.2E-4</v>
      </c>
      <c r="R211" s="145">
        <f t="shared" si="22"/>
        <v>1.2370000000000001E-2</v>
      </c>
      <c r="S211" s="145">
        <v>0</v>
      </c>
      <c r="T211" s="146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7" t="s">
        <v>666</v>
      </c>
      <c r="AT211" s="147" t="s">
        <v>209</v>
      </c>
      <c r="AU211" s="147" t="s">
        <v>146</v>
      </c>
      <c r="AY211" s="14" t="s">
        <v>139</v>
      </c>
      <c r="BE211" s="148">
        <f t="shared" si="24"/>
        <v>0</v>
      </c>
      <c r="BF211" s="148">
        <f t="shared" si="25"/>
        <v>0</v>
      </c>
      <c r="BG211" s="148">
        <f t="shared" si="26"/>
        <v>0</v>
      </c>
      <c r="BH211" s="148">
        <f t="shared" si="27"/>
        <v>0</v>
      </c>
      <c r="BI211" s="148">
        <f t="shared" si="28"/>
        <v>0</v>
      </c>
      <c r="BJ211" s="14" t="s">
        <v>146</v>
      </c>
      <c r="BK211" s="148">
        <f t="shared" si="29"/>
        <v>0</v>
      </c>
      <c r="BL211" s="14" t="s">
        <v>666</v>
      </c>
      <c r="BM211" s="147" t="s">
        <v>1399</v>
      </c>
    </row>
    <row r="212" spans="1:65" s="2" customFormat="1" ht="24">
      <c r="A212" s="26"/>
      <c r="B212" s="135"/>
      <c r="C212" s="136" t="s">
        <v>492</v>
      </c>
      <c r="D212" s="136" t="s">
        <v>141</v>
      </c>
      <c r="E212" s="137" t="s">
        <v>1400</v>
      </c>
      <c r="F212" s="138" t="s">
        <v>1401</v>
      </c>
      <c r="G212" s="139" t="s">
        <v>154</v>
      </c>
      <c r="H212" s="140">
        <v>70</v>
      </c>
      <c r="I212" s="141"/>
      <c r="J212" s="141">
        <f t="shared" si="20"/>
        <v>0</v>
      </c>
      <c r="K212" s="142"/>
      <c r="L212" s="27"/>
      <c r="M212" s="143" t="s">
        <v>1</v>
      </c>
      <c r="N212" s="144" t="s">
        <v>38</v>
      </c>
      <c r="O212" s="145">
        <v>5.1999999999999998E-2</v>
      </c>
      <c r="P212" s="145">
        <f t="shared" si="21"/>
        <v>3.64</v>
      </c>
      <c r="Q212" s="145">
        <v>0</v>
      </c>
      <c r="R212" s="145">
        <f t="shared" si="22"/>
        <v>0</v>
      </c>
      <c r="S212" s="145">
        <v>0</v>
      </c>
      <c r="T212" s="146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7" t="s">
        <v>403</v>
      </c>
      <c r="AT212" s="147" t="s">
        <v>141</v>
      </c>
      <c r="AU212" s="147" t="s">
        <v>146</v>
      </c>
      <c r="AY212" s="14" t="s">
        <v>139</v>
      </c>
      <c r="BE212" s="148">
        <f t="shared" si="24"/>
        <v>0</v>
      </c>
      <c r="BF212" s="148">
        <f t="shared" si="25"/>
        <v>0</v>
      </c>
      <c r="BG212" s="148">
        <f t="shared" si="26"/>
        <v>0</v>
      </c>
      <c r="BH212" s="148">
        <f t="shared" si="27"/>
        <v>0</v>
      </c>
      <c r="BI212" s="148">
        <f t="shared" si="28"/>
        <v>0</v>
      </c>
      <c r="BJ212" s="14" t="s">
        <v>146</v>
      </c>
      <c r="BK212" s="148">
        <f t="shared" si="29"/>
        <v>0</v>
      </c>
      <c r="BL212" s="14" t="s">
        <v>403</v>
      </c>
      <c r="BM212" s="147" t="s">
        <v>1402</v>
      </c>
    </row>
    <row r="213" spans="1:65" s="2" customFormat="1" ht="16.5" customHeight="1">
      <c r="A213" s="26"/>
      <c r="B213" s="135"/>
      <c r="C213" s="149" t="s">
        <v>496</v>
      </c>
      <c r="D213" s="149" t="s">
        <v>209</v>
      </c>
      <c r="E213" s="150" t="s">
        <v>1403</v>
      </c>
      <c r="F213" s="151" t="s">
        <v>1404</v>
      </c>
      <c r="G213" s="152" t="s">
        <v>1383</v>
      </c>
      <c r="H213" s="153">
        <v>73.5</v>
      </c>
      <c r="I213" s="154"/>
      <c r="J213" s="154">
        <f t="shared" si="20"/>
        <v>0</v>
      </c>
      <c r="K213" s="155"/>
      <c r="L213" s="156"/>
      <c r="M213" s="157" t="s">
        <v>1</v>
      </c>
      <c r="N213" s="158" t="s">
        <v>38</v>
      </c>
      <c r="O213" s="145">
        <v>0</v>
      </c>
      <c r="P213" s="145">
        <f t="shared" si="21"/>
        <v>0</v>
      </c>
      <c r="Q213" s="145">
        <v>1.1E-4</v>
      </c>
      <c r="R213" s="145">
        <f t="shared" si="22"/>
        <v>8.09E-3</v>
      </c>
      <c r="S213" s="145">
        <v>0</v>
      </c>
      <c r="T213" s="146">
        <f t="shared" si="2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7" t="s">
        <v>666</v>
      </c>
      <c r="AT213" s="147" t="s">
        <v>209</v>
      </c>
      <c r="AU213" s="147" t="s">
        <v>146</v>
      </c>
      <c r="AY213" s="14" t="s">
        <v>139</v>
      </c>
      <c r="BE213" s="148">
        <f t="shared" si="24"/>
        <v>0</v>
      </c>
      <c r="BF213" s="148">
        <f t="shared" si="25"/>
        <v>0</v>
      </c>
      <c r="BG213" s="148">
        <f t="shared" si="26"/>
        <v>0</v>
      </c>
      <c r="BH213" s="148">
        <f t="shared" si="27"/>
        <v>0</v>
      </c>
      <c r="BI213" s="148">
        <f t="shared" si="28"/>
        <v>0</v>
      </c>
      <c r="BJ213" s="14" t="s">
        <v>146</v>
      </c>
      <c r="BK213" s="148">
        <f t="shared" si="29"/>
        <v>0</v>
      </c>
      <c r="BL213" s="14" t="s">
        <v>666</v>
      </c>
      <c r="BM213" s="147" t="s">
        <v>1405</v>
      </c>
    </row>
    <row r="214" spans="1:65" s="2" customFormat="1" ht="24">
      <c r="A214" s="26"/>
      <c r="B214" s="135"/>
      <c r="C214" s="136" t="s">
        <v>500</v>
      </c>
      <c r="D214" s="136" t="s">
        <v>141</v>
      </c>
      <c r="E214" s="137" t="s">
        <v>1406</v>
      </c>
      <c r="F214" s="138" t="s">
        <v>1407</v>
      </c>
      <c r="G214" s="139" t="s">
        <v>154</v>
      </c>
      <c r="H214" s="140">
        <v>50</v>
      </c>
      <c r="I214" s="141"/>
      <c r="J214" s="141">
        <f t="shared" si="20"/>
        <v>0</v>
      </c>
      <c r="K214" s="142"/>
      <c r="L214" s="27"/>
      <c r="M214" s="143" t="s">
        <v>1</v>
      </c>
      <c r="N214" s="144" t="s">
        <v>38</v>
      </c>
      <c r="O214" s="145">
        <v>5.7000000000000002E-2</v>
      </c>
      <c r="P214" s="145">
        <f t="shared" si="21"/>
        <v>2.85</v>
      </c>
      <c r="Q214" s="145">
        <v>0</v>
      </c>
      <c r="R214" s="145">
        <f t="shared" si="22"/>
        <v>0</v>
      </c>
      <c r="S214" s="145">
        <v>0</v>
      </c>
      <c r="T214" s="146">
        <f t="shared" si="2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7" t="s">
        <v>403</v>
      </c>
      <c r="AT214" s="147" t="s">
        <v>141</v>
      </c>
      <c r="AU214" s="147" t="s">
        <v>146</v>
      </c>
      <c r="AY214" s="14" t="s">
        <v>139</v>
      </c>
      <c r="BE214" s="148">
        <f t="shared" si="24"/>
        <v>0</v>
      </c>
      <c r="BF214" s="148">
        <f t="shared" si="25"/>
        <v>0</v>
      </c>
      <c r="BG214" s="148">
        <f t="shared" si="26"/>
        <v>0</v>
      </c>
      <c r="BH214" s="148">
        <f t="shared" si="27"/>
        <v>0</v>
      </c>
      <c r="BI214" s="148">
        <f t="shared" si="28"/>
        <v>0</v>
      </c>
      <c r="BJ214" s="14" t="s">
        <v>146</v>
      </c>
      <c r="BK214" s="148">
        <f t="shared" si="29"/>
        <v>0</v>
      </c>
      <c r="BL214" s="14" t="s">
        <v>403</v>
      </c>
      <c r="BM214" s="147" t="s">
        <v>1408</v>
      </c>
    </row>
    <row r="215" spans="1:65" s="2" customFormat="1" ht="16.5" customHeight="1">
      <c r="A215" s="26"/>
      <c r="B215" s="135"/>
      <c r="C215" s="149" t="s">
        <v>504</v>
      </c>
      <c r="D215" s="149" t="s">
        <v>209</v>
      </c>
      <c r="E215" s="150" t="s">
        <v>1409</v>
      </c>
      <c r="F215" s="151" t="s">
        <v>1410</v>
      </c>
      <c r="G215" s="152" t="s">
        <v>1383</v>
      </c>
      <c r="H215" s="153">
        <v>52.5</v>
      </c>
      <c r="I215" s="154"/>
      <c r="J215" s="154">
        <f t="shared" si="20"/>
        <v>0</v>
      </c>
      <c r="K215" s="155"/>
      <c r="L215" s="156"/>
      <c r="M215" s="157" t="s">
        <v>1</v>
      </c>
      <c r="N215" s="158" t="s">
        <v>38</v>
      </c>
      <c r="O215" s="145">
        <v>0</v>
      </c>
      <c r="P215" s="145">
        <f t="shared" si="21"/>
        <v>0</v>
      </c>
      <c r="Q215" s="145">
        <v>1.8000000000000001E-4</v>
      </c>
      <c r="R215" s="145">
        <f t="shared" si="22"/>
        <v>9.4500000000000001E-3</v>
      </c>
      <c r="S215" s="145">
        <v>0</v>
      </c>
      <c r="T215" s="146">
        <f t="shared" si="2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7" t="s">
        <v>666</v>
      </c>
      <c r="AT215" s="147" t="s">
        <v>209</v>
      </c>
      <c r="AU215" s="147" t="s">
        <v>146</v>
      </c>
      <c r="AY215" s="14" t="s">
        <v>139</v>
      </c>
      <c r="BE215" s="148">
        <f t="shared" si="24"/>
        <v>0</v>
      </c>
      <c r="BF215" s="148">
        <f t="shared" si="25"/>
        <v>0</v>
      </c>
      <c r="BG215" s="148">
        <f t="shared" si="26"/>
        <v>0</v>
      </c>
      <c r="BH215" s="148">
        <f t="shared" si="27"/>
        <v>0</v>
      </c>
      <c r="BI215" s="148">
        <f t="shared" si="28"/>
        <v>0</v>
      </c>
      <c r="BJ215" s="14" t="s">
        <v>146</v>
      </c>
      <c r="BK215" s="148">
        <f t="shared" si="29"/>
        <v>0</v>
      </c>
      <c r="BL215" s="14" t="s">
        <v>666</v>
      </c>
      <c r="BM215" s="147" t="s">
        <v>1411</v>
      </c>
    </row>
    <row r="216" spans="1:65" s="2" customFormat="1" ht="16.5" customHeight="1">
      <c r="A216" s="26"/>
      <c r="B216" s="135"/>
      <c r="C216" s="136" t="s">
        <v>508</v>
      </c>
      <c r="D216" s="136" t="s">
        <v>141</v>
      </c>
      <c r="E216" s="137" t="s">
        <v>1412</v>
      </c>
      <c r="F216" s="138" t="s">
        <v>1413</v>
      </c>
      <c r="G216" s="139" t="s">
        <v>154</v>
      </c>
      <c r="H216" s="140">
        <v>90</v>
      </c>
      <c r="I216" s="141"/>
      <c r="J216" s="141">
        <f t="shared" si="20"/>
        <v>0</v>
      </c>
      <c r="K216" s="142"/>
      <c r="L216" s="27"/>
      <c r="M216" s="143" t="s">
        <v>1</v>
      </c>
      <c r="N216" s="144" t="s">
        <v>38</v>
      </c>
      <c r="O216" s="145">
        <v>0.02</v>
      </c>
      <c r="P216" s="145">
        <f t="shared" si="21"/>
        <v>1.8</v>
      </c>
      <c r="Q216" s="145">
        <v>0</v>
      </c>
      <c r="R216" s="145">
        <f t="shared" si="22"/>
        <v>0</v>
      </c>
      <c r="S216" s="145">
        <v>0</v>
      </c>
      <c r="T216" s="146">
        <f t="shared" si="2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7" t="s">
        <v>403</v>
      </c>
      <c r="AT216" s="147" t="s">
        <v>141</v>
      </c>
      <c r="AU216" s="147" t="s">
        <v>146</v>
      </c>
      <c r="AY216" s="14" t="s">
        <v>139</v>
      </c>
      <c r="BE216" s="148">
        <f t="shared" si="24"/>
        <v>0</v>
      </c>
      <c r="BF216" s="148">
        <f t="shared" si="25"/>
        <v>0</v>
      </c>
      <c r="BG216" s="148">
        <f t="shared" si="26"/>
        <v>0</v>
      </c>
      <c r="BH216" s="148">
        <f t="shared" si="27"/>
        <v>0</v>
      </c>
      <c r="BI216" s="148">
        <f t="shared" si="28"/>
        <v>0</v>
      </c>
      <c r="BJ216" s="14" t="s">
        <v>146</v>
      </c>
      <c r="BK216" s="148">
        <f t="shared" si="29"/>
        <v>0</v>
      </c>
      <c r="BL216" s="14" t="s">
        <v>403</v>
      </c>
      <c r="BM216" s="147" t="s">
        <v>1414</v>
      </c>
    </row>
    <row r="217" spans="1:65" s="2" customFormat="1" ht="16.5" customHeight="1">
      <c r="A217" s="26"/>
      <c r="B217" s="135"/>
      <c r="C217" s="149" t="s">
        <v>512</v>
      </c>
      <c r="D217" s="149" t="s">
        <v>209</v>
      </c>
      <c r="E217" s="150" t="s">
        <v>1415</v>
      </c>
      <c r="F217" s="151" t="s">
        <v>1416</v>
      </c>
      <c r="G217" s="152" t="s">
        <v>154</v>
      </c>
      <c r="H217" s="153">
        <v>94.5</v>
      </c>
      <c r="I217" s="154"/>
      <c r="J217" s="154">
        <f t="shared" si="20"/>
        <v>0</v>
      </c>
      <c r="K217" s="155"/>
      <c r="L217" s="156"/>
      <c r="M217" s="157" t="s">
        <v>1</v>
      </c>
      <c r="N217" s="158" t="s">
        <v>38</v>
      </c>
      <c r="O217" s="145">
        <v>0</v>
      </c>
      <c r="P217" s="145">
        <f t="shared" si="21"/>
        <v>0</v>
      </c>
      <c r="Q217" s="145">
        <v>6.0000000000000002E-5</v>
      </c>
      <c r="R217" s="145">
        <f t="shared" si="22"/>
        <v>5.6699999999999997E-3</v>
      </c>
      <c r="S217" s="145">
        <v>0</v>
      </c>
      <c r="T217" s="146">
        <f t="shared" si="2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7" t="s">
        <v>666</v>
      </c>
      <c r="AT217" s="147" t="s">
        <v>209</v>
      </c>
      <c r="AU217" s="147" t="s">
        <v>146</v>
      </c>
      <c r="AY217" s="14" t="s">
        <v>139</v>
      </c>
      <c r="BE217" s="148">
        <f t="shared" si="24"/>
        <v>0</v>
      </c>
      <c r="BF217" s="148">
        <f t="shared" si="25"/>
        <v>0</v>
      </c>
      <c r="BG217" s="148">
        <f t="shared" si="26"/>
        <v>0</v>
      </c>
      <c r="BH217" s="148">
        <f t="shared" si="27"/>
        <v>0</v>
      </c>
      <c r="BI217" s="148">
        <f t="shared" si="28"/>
        <v>0</v>
      </c>
      <c r="BJ217" s="14" t="s">
        <v>146</v>
      </c>
      <c r="BK217" s="148">
        <f t="shared" si="29"/>
        <v>0</v>
      </c>
      <c r="BL217" s="14" t="s">
        <v>666</v>
      </c>
      <c r="BM217" s="147" t="s">
        <v>1417</v>
      </c>
    </row>
    <row r="218" spans="1:65" s="2" customFormat="1" ht="36">
      <c r="A218" s="26"/>
      <c r="B218" s="135"/>
      <c r="C218" s="136" t="s">
        <v>516</v>
      </c>
      <c r="D218" s="136" t="s">
        <v>141</v>
      </c>
      <c r="E218" s="137" t="s">
        <v>1418</v>
      </c>
      <c r="F218" s="138" t="s">
        <v>1419</v>
      </c>
      <c r="G218" s="139" t="s">
        <v>278</v>
      </c>
      <c r="H218" s="140">
        <v>1</v>
      </c>
      <c r="I218" s="141"/>
      <c r="J218" s="141">
        <f t="shared" si="20"/>
        <v>0</v>
      </c>
      <c r="K218" s="142"/>
      <c r="L218" s="27"/>
      <c r="M218" s="143" t="s">
        <v>1</v>
      </c>
      <c r="N218" s="144" t="s">
        <v>38</v>
      </c>
      <c r="O218" s="145">
        <v>0</v>
      </c>
      <c r="P218" s="145">
        <f t="shared" si="21"/>
        <v>0</v>
      </c>
      <c r="Q218" s="145">
        <v>0</v>
      </c>
      <c r="R218" s="145">
        <f t="shared" si="22"/>
        <v>0</v>
      </c>
      <c r="S218" s="145">
        <v>0</v>
      </c>
      <c r="T218" s="146">
        <f t="shared" si="2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7" t="s">
        <v>403</v>
      </c>
      <c r="AT218" s="147" t="s">
        <v>141</v>
      </c>
      <c r="AU218" s="147" t="s">
        <v>146</v>
      </c>
      <c r="AY218" s="14" t="s">
        <v>139</v>
      </c>
      <c r="BE218" s="148">
        <f t="shared" si="24"/>
        <v>0</v>
      </c>
      <c r="BF218" s="148">
        <f t="shared" si="25"/>
        <v>0</v>
      </c>
      <c r="BG218" s="148">
        <f t="shared" si="26"/>
        <v>0</v>
      </c>
      <c r="BH218" s="148">
        <f t="shared" si="27"/>
        <v>0</v>
      </c>
      <c r="BI218" s="148">
        <f t="shared" si="28"/>
        <v>0</v>
      </c>
      <c r="BJ218" s="14" t="s">
        <v>146</v>
      </c>
      <c r="BK218" s="148">
        <f t="shared" si="29"/>
        <v>0</v>
      </c>
      <c r="BL218" s="14" t="s">
        <v>403</v>
      </c>
      <c r="BM218" s="147" t="s">
        <v>1420</v>
      </c>
    </row>
    <row r="219" spans="1:65" s="2" customFormat="1" ht="16.5" customHeight="1">
      <c r="A219" s="26"/>
      <c r="B219" s="135"/>
      <c r="C219" s="136" t="s">
        <v>520</v>
      </c>
      <c r="D219" s="136" t="s">
        <v>141</v>
      </c>
      <c r="E219" s="137" t="s">
        <v>1421</v>
      </c>
      <c r="F219" s="138" t="s">
        <v>1422</v>
      </c>
      <c r="G219" s="139" t="s">
        <v>278</v>
      </c>
      <c r="H219" s="140">
        <v>1</v>
      </c>
      <c r="I219" s="141"/>
      <c r="J219" s="141">
        <f t="shared" si="20"/>
        <v>0</v>
      </c>
      <c r="K219" s="142"/>
      <c r="L219" s="27"/>
      <c r="M219" s="143" t="s">
        <v>1</v>
      </c>
      <c r="N219" s="144" t="s">
        <v>38</v>
      </c>
      <c r="O219" s="145">
        <v>0</v>
      </c>
      <c r="P219" s="145">
        <f t="shared" si="21"/>
        <v>0</v>
      </c>
      <c r="Q219" s="145">
        <v>0</v>
      </c>
      <c r="R219" s="145">
        <f t="shared" si="22"/>
        <v>0</v>
      </c>
      <c r="S219" s="145">
        <v>0</v>
      </c>
      <c r="T219" s="146">
        <f t="shared" si="2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7" t="s">
        <v>403</v>
      </c>
      <c r="AT219" s="147" t="s">
        <v>141</v>
      </c>
      <c r="AU219" s="147" t="s">
        <v>146</v>
      </c>
      <c r="AY219" s="14" t="s">
        <v>139</v>
      </c>
      <c r="BE219" s="148">
        <f t="shared" si="24"/>
        <v>0</v>
      </c>
      <c r="BF219" s="148">
        <f t="shared" si="25"/>
        <v>0</v>
      </c>
      <c r="BG219" s="148">
        <f t="shared" si="26"/>
        <v>0</v>
      </c>
      <c r="BH219" s="148">
        <f t="shared" si="27"/>
        <v>0</v>
      </c>
      <c r="BI219" s="148">
        <f t="shared" si="28"/>
        <v>0</v>
      </c>
      <c r="BJ219" s="14" t="s">
        <v>146</v>
      </c>
      <c r="BK219" s="148">
        <f t="shared" si="29"/>
        <v>0</v>
      </c>
      <c r="BL219" s="14" t="s">
        <v>403</v>
      </c>
      <c r="BM219" s="147" t="s">
        <v>1423</v>
      </c>
    </row>
    <row r="220" spans="1:65" s="2" customFormat="1" ht="16.5" customHeight="1">
      <c r="A220" s="26"/>
      <c r="B220" s="135"/>
      <c r="C220" s="136" t="s">
        <v>524</v>
      </c>
      <c r="D220" s="136" t="s">
        <v>141</v>
      </c>
      <c r="E220" s="137" t="s">
        <v>1424</v>
      </c>
      <c r="F220" s="138" t="s">
        <v>1425</v>
      </c>
      <c r="G220" s="139" t="s">
        <v>154</v>
      </c>
      <c r="H220" s="140">
        <v>35</v>
      </c>
      <c r="I220" s="141"/>
      <c r="J220" s="141">
        <f t="shared" si="20"/>
        <v>0</v>
      </c>
      <c r="K220" s="142"/>
      <c r="L220" s="27"/>
      <c r="M220" s="143" t="s">
        <v>1</v>
      </c>
      <c r="N220" s="144" t="s">
        <v>38</v>
      </c>
      <c r="O220" s="145">
        <v>4.2999999999999997E-2</v>
      </c>
      <c r="P220" s="145">
        <f t="shared" si="21"/>
        <v>1.5049999999999999</v>
      </c>
      <c r="Q220" s="145">
        <v>0</v>
      </c>
      <c r="R220" s="145">
        <f t="shared" si="22"/>
        <v>0</v>
      </c>
      <c r="S220" s="145">
        <v>0</v>
      </c>
      <c r="T220" s="146">
        <f t="shared" si="2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7" t="s">
        <v>403</v>
      </c>
      <c r="AT220" s="147" t="s">
        <v>141</v>
      </c>
      <c r="AU220" s="147" t="s">
        <v>146</v>
      </c>
      <c r="AY220" s="14" t="s">
        <v>139</v>
      </c>
      <c r="BE220" s="148">
        <f t="shared" si="24"/>
        <v>0</v>
      </c>
      <c r="BF220" s="148">
        <f t="shared" si="25"/>
        <v>0</v>
      </c>
      <c r="BG220" s="148">
        <f t="shared" si="26"/>
        <v>0</v>
      </c>
      <c r="BH220" s="148">
        <f t="shared" si="27"/>
        <v>0</v>
      </c>
      <c r="BI220" s="148">
        <f t="shared" si="28"/>
        <v>0</v>
      </c>
      <c r="BJ220" s="14" t="s">
        <v>146</v>
      </c>
      <c r="BK220" s="148">
        <f t="shared" si="29"/>
        <v>0</v>
      </c>
      <c r="BL220" s="14" t="s">
        <v>403</v>
      </c>
      <c r="BM220" s="147" t="s">
        <v>1426</v>
      </c>
    </row>
    <row r="221" spans="1:65" s="2" customFormat="1" ht="24">
      <c r="A221" s="26"/>
      <c r="B221" s="135"/>
      <c r="C221" s="149" t="s">
        <v>528</v>
      </c>
      <c r="D221" s="149" t="s">
        <v>209</v>
      </c>
      <c r="E221" s="150" t="s">
        <v>1427</v>
      </c>
      <c r="F221" s="151" t="s">
        <v>1428</v>
      </c>
      <c r="G221" s="152" t="s">
        <v>154</v>
      </c>
      <c r="H221" s="153">
        <v>36.75</v>
      </c>
      <c r="I221" s="154"/>
      <c r="J221" s="154">
        <f t="shared" si="20"/>
        <v>0</v>
      </c>
      <c r="K221" s="155"/>
      <c r="L221" s="156"/>
      <c r="M221" s="157" t="s">
        <v>1</v>
      </c>
      <c r="N221" s="158" t="s">
        <v>38</v>
      </c>
      <c r="O221" s="145">
        <v>0</v>
      </c>
      <c r="P221" s="145">
        <f t="shared" si="21"/>
        <v>0</v>
      </c>
      <c r="Q221" s="145">
        <v>0</v>
      </c>
      <c r="R221" s="145">
        <f t="shared" si="22"/>
        <v>0</v>
      </c>
      <c r="S221" s="145">
        <v>0</v>
      </c>
      <c r="T221" s="146">
        <f t="shared" si="2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7" t="s">
        <v>666</v>
      </c>
      <c r="AT221" s="147" t="s">
        <v>209</v>
      </c>
      <c r="AU221" s="147" t="s">
        <v>146</v>
      </c>
      <c r="AY221" s="14" t="s">
        <v>139</v>
      </c>
      <c r="BE221" s="148">
        <f t="shared" si="24"/>
        <v>0</v>
      </c>
      <c r="BF221" s="148">
        <f t="shared" si="25"/>
        <v>0</v>
      </c>
      <c r="BG221" s="148">
        <f t="shared" si="26"/>
        <v>0</v>
      </c>
      <c r="BH221" s="148">
        <f t="shared" si="27"/>
        <v>0</v>
      </c>
      <c r="BI221" s="148">
        <f t="shared" si="28"/>
        <v>0</v>
      </c>
      <c r="BJ221" s="14" t="s">
        <v>146</v>
      </c>
      <c r="BK221" s="148">
        <f t="shared" si="29"/>
        <v>0</v>
      </c>
      <c r="BL221" s="14" t="s">
        <v>666</v>
      </c>
      <c r="BM221" s="147" t="s">
        <v>1429</v>
      </c>
    </row>
    <row r="222" spans="1:65" s="2" customFormat="1" ht="16.5" customHeight="1">
      <c r="A222" s="26"/>
      <c r="B222" s="135"/>
      <c r="C222" s="136" t="s">
        <v>533</v>
      </c>
      <c r="D222" s="136" t="s">
        <v>141</v>
      </c>
      <c r="E222" s="137" t="s">
        <v>1430</v>
      </c>
      <c r="F222" s="138" t="s">
        <v>1431</v>
      </c>
      <c r="G222" s="139" t="s">
        <v>278</v>
      </c>
      <c r="H222" s="140">
        <v>6</v>
      </c>
      <c r="I222" s="141"/>
      <c r="J222" s="141">
        <f t="shared" si="20"/>
        <v>0</v>
      </c>
      <c r="K222" s="142"/>
      <c r="L222" s="27"/>
      <c r="M222" s="143" t="s">
        <v>1</v>
      </c>
      <c r="N222" s="144" t="s">
        <v>38</v>
      </c>
      <c r="O222" s="145">
        <v>0.28699999999999998</v>
      </c>
      <c r="P222" s="145">
        <f t="shared" si="21"/>
        <v>1.722</v>
      </c>
      <c r="Q222" s="145">
        <v>0</v>
      </c>
      <c r="R222" s="145">
        <f t="shared" si="22"/>
        <v>0</v>
      </c>
      <c r="S222" s="145">
        <v>0</v>
      </c>
      <c r="T222" s="146">
        <f t="shared" si="2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7" t="s">
        <v>403</v>
      </c>
      <c r="AT222" s="147" t="s">
        <v>141</v>
      </c>
      <c r="AU222" s="147" t="s">
        <v>146</v>
      </c>
      <c r="AY222" s="14" t="s">
        <v>139</v>
      </c>
      <c r="BE222" s="148">
        <f t="shared" si="24"/>
        <v>0</v>
      </c>
      <c r="BF222" s="148">
        <f t="shared" si="25"/>
        <v>0</v>
      </c>
      <c r="BG222" s="148">
        <f t="shared" si="26"/>
        <v>0</v>
      </c>
      <c r="BH222" s="148">
        <f t="shared" si="27"/>
        <v>0</v>
      </c>
      <c r="BI222" s="148">
        <f t="shared" si="28"/>
        <v>0</v>
      </c>
      <c r="BJ222" s="14" t="s">
        <v>146</v>
      </c>
      <c r="BK222" s="148">
        <f t="shared" si="29"/>
        <v>0</v>
      </c>
      <c r="BL222" s="14" t="s">
        <v>403</v>
      </c>
      <c r="BM222" s="147" t="s">
        <v>1432</v>
      </c>
    </row>
    <row r="223" spans="1:65" s="2" customFormat="1" ht="24">
      <c r="A223" s="26"/>
      <c r="B223" s="135"/>
      <c r="C223" s="149" t="s">
        <v>537</v>
      </c>
      <c r="D223" s="149" t="s">
        <v>209</v>
      </c>
      <c r="E223" s="150" t="s">
        <v>1433</v>
      </c>
      <c r="F223" s="151" t="s">
        <v>1434</v>
      </c>
      <c r="G223" s="152" t="s">
        <v>278</v>
      </c>
      <c r="H223" s="153">
        <v>6</v>
      </c>
      <c r="I223" s="154"/>
      <c r="J223" s="154">
        <f t="shared" ref="J223:J232" si="30">ROUND(I223*H223,2)</f>
        <v>0</v>
      </c>
      <c r="K223" s="155"/>
      <c r="L223" s="156"/>
      <c r="M223" s="157" t="s">
        <v>1</v>
      </c>
      <c r="N223" s="158" t="s">
        <v>38</v>
      </c>
      <c r="O223" s="145">
        <v>0</v>
      </c>
      <c r="P223" s="145">
        <f t="shared" ref="P223:P232" si="31">O223*H223</f>
        <v>0</v>
      </c>
      <c r="Q223" s="145">
        <v>0</v>
      </c>
      <c r="R223" s="145">
        <f t="shared" ref="R223:R232" si="32">Q223*H223</f>
        <v>0</v>
      </c>
      <c r="S223" s="145">
        <v>0</v>
      </c>
      <c r="T223" s="146">
        <f t="shared" ref="T223:T232" si="33"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7" t="s">
        <v>666</v>
      </c>
      <c r="AT223" s="147" t="s">
        <v>209</v>
      </c>
      <c r="AU223" s="147" t="s">
        <v>146</v>
      </c>
      <c r="AY223" s="14" t="s">
        <v>139</v>
      </c>
      <c r="BE223" s="148">
        <f t="shared" ref="BE223:BE232" si="34">IF(N223="základná",J223,0)</f>
        <v>0</v>
      </c>
      <c r="BF223" s="148">
        <f t="shared" ref="BF223:BF232" si="35">IF(N223="znížená",J223,0)</f>
        <v>0</v>
      </c>
      <c r="BG223" s="148">
        <f t="shared" ref="BG223:BG232" si="36">IF(N223="zákl. prenesená",J223,0)</f>
        <v>0</v>
      </c>
      <c r="BH223" s="148">
        <f t="shared" ref="BH223:BH232" si="37">IF(N223="zníž. prenesená",J223,0)</f>
        <v>0</v>
      </c>
      <c r="BI223" s="148">
        <f t="shared" ref="BI223:BI232" si="38">IF(N223="nulová",J223,0)</f>
        <v>0</v>
      </c>
      <c r="BJ223" s="14" t="s">
        <v>146</v>
      </c>
      <c r="BK223" s="148">
        <f t="shared" ref="BK223:BK232" si="39">ROUND(I223*H223,2)</f>
        <v>0</v>
      </c>
      <c r="BL223" s="14" t="s">
        <v>666</v>
      </c>
      <c r="BM223" s="147" t="s">
        <v>1435</v>
      </c>
    </row>
    <row r="224" spans="1:65" s="2" customFormat="1" ht="24">
      <c r="A224" s="26"/>
      <c r="B224" s="135"/>
      <c r="C224" s="149" t="s">
        <v>541</v>
      </c>
      <c r="D224" s="149" t="s">
        <v>209</v>
      </c>
      <c r="E224" s="150" t="s">
        <v>1436</v>
      </c>
      <c r="F224" s="151" t="s">
        <v>1437</v>
      </c>
      <c r="G224" s="152" t="s">
        <v>278</v>
      </c>
      <c r="H224" s="153">
        <v>6</v>
      </c>
      <c r="I224" s="154"/>
      <c r="J224" s="154">
        <f t="shared" si="30"/>
        <v>0</v>
      </c>
      <c r="K224" s="155"/>
      <c r="L224" s="156"/>
      <c r="M224" s="157" t="s">
        <v>1</v>
      </c>
      <c r="N224" s="158" t="s">
        <v>38</v>
      </c>
      <c r="O224" s="145">
        <v>0</v>
      </c>
      <c r="P224" s="145">
        <f t="shared" si="31"/>
        <v>0</v>
      </c>
      <c r="Q224" s="145">
        <v>0</v>
      </c>
      <c r="R224" s="145">
        <f t="shared" si="32"/>
        <v>0</v>
      </c>
      <c r="S224" s="145">
        <v>0</v>
      </c>
      <c r="T224" s="146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7" t="s">
        <v>666</v>
      </c>
      <c r="AT224" s="147" t="s">
        <v>209</v>
      </c>
      <c r="AU224" s="147" t="s">
        <v>146</v>
      </c>
      <c r="AY224" s="14" t="s">
        <v>139</v>
      </c>
      <c r="BE224" s="148">
        <f t="shared" si="34"/>
        <v>0</v>
      </c>
      <c r="BF224" s="148">
        <f t="shared" si="35"/>
        <v>0</v>
      </c>
      <c r="BG224" s="148">
        <f t="shared" si="36"/>
        <v>0</v>
      </c>
      <c r="BH224" s="148">
        <f t="shared" si="37"/>
        <v>0</v>
      </c>
      <c r="BI224" s="148">
        <f t="shared" si="38"/>
        <v>0</v>
      </c>
      <c r="BJ224" s="14" t="s">
        <v>146</v>
      </c>
      <c r="BK224" s="148">
        <f t="shared" si="39"/>
        <v>0</v>
      </c>
      <c r="BL224" s="14" t="s">
        <v>666</v>
      </c>
      <c r="BM224" s="147" t="s">
        <v>1438</v>
      </c>
    </row>
    <row r="225" spans="1:65" s="2" customFormat="1" ht="36">
      <c r="A225" s="26"/>
      <c r="B225" s="135"/>
      <c r="C225" s="136" t="s">
        <v>545</v>
      </c>
      <c r="D225" s="136" t="s">
        <v>141</v>
      </c>
      <c r="E225" s="137" t="s">
        <v>1439</v>
      </c>
      <c r="F225" s="138" t="s">
        <v>1440</v>
      </c>
      <c r="G225" s="139" t="s">
        <v>1214</v>
      </c>
      <c r="H225" s="140">
        <v>250</v>
      </c>
      <c r="I225" s="141"/>
      <c r="J225" s="141">
        <f t="shared" si="30"/>
        <v>0</v>
      </c>
      <c r="K225" s="142"/>
      <c r="L225" s="27"/>
      <c r="M225" s="143" t="s">
        <v>1</v>
      </c>
      <c r="N225" s="144" t="s">
        <v>38</v>
      </c>
      <c r="O225" s="145">
        <v>7.6240000000000002E-2</v>
      </c>
      <c r="P225" s="145">
        <f t="shared" si="31"/>
        <v>19.059999999999999</v>
      </c>
      <c r="Q225" s="145">
        <v>0</v>
      </c>
      <c r="R225" s="145">
        <f t="shared" si="32"/>
        <v>0</v>
      </c>
      <c r="S225" s="145">
        <v>0</v>
      </c>
      <c r="T225" s="146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7" t="s">
        <v>403</v>
      </c>
      <c r="AT225" s="147" t="s">
        <v>141</v>
      </c>
      <c r="AU225" s="147" t="s">
        <v>146</v>
      </c>
      <c r="AY225" s="14" t="s">
        <v>139</v>
      </c>
      <c r="BE225" s="148">
        <f t="shared" si="34"/>
        <v>0</v>
      </c>
      <c r="BF225" s="148">
        <f t="shared" si="35"/>
        <v>0</v>
      </c>
      <c r="BG225" s="148">
        <f t="shared" si="36"/>
        <v>0</v>
      </c>
      <c r="BH225" s="148">
        <f t="shared" si="37"/>
        <v>0</v>
      </c>
      <c r="BI225" s="148">
        <f t="shared" si="38"/>
        <v>0</v>
      </c>
      <c r="BJ225" s="14" t="s">
        <v>146</v>
      </c>
      <c r="BK225" s="148">
        <f t="shared" si="39"/>
        <v>0</v>
      </c>
      <c r="BL225" s="14" t="s">
        <v>403</v>
      </c>
      <c r="BM225" s="147" t="s">
        <v>1441</v>
      </c>
    </row>
    <row r="226" spans="1:65" s="2" customFormat="1" ht="16.5" customHeight="1">
      <c r="A226" s="26"/>
      <c r="B226" s="135"/>
      <c r="C226" s="149" t="s">
        <v>549</v>
      </c>
      <c r="D226" s="149" t="s">
        <v>209</v>
      </c>
      <c r="E226" s="150" t="s">
        <v>1442</v>
      </c>
      <c r="F226" s="151" t="s">
        <v>1443</v>
      </c>
      <c r="G226" s="152" t="s">
        <v>278</v>
      </c>
      <c r="H226" s="153">
        <v>250</v>
      </c>
      <c r="I226" s="154"/>
      <c r="J226" s="154">
        <f t="shared" si="30"/>
        <v>0</v>
      </c>
      <c r="K226" s="155"/>
      <c r="L226" s="156"/>
      <c r="M226" s="157" t="s">
        <v>1</v>
      </c>
      <c r="N226" s="158" t="s">
        <v>38</v>
      </c>
      <c r="O226" s="145">
        <v>0</v>
      </c>
      <c r="P226" s="145">
        <f t="shared" si="31"/>
        <v>0</v>
      </c>
      <c r="Q226" s="145">
        <v>1.0000000000000001E-5</v>
      </c>
      <c r="R226" s="145">
        <f t="shared" si="32"/>
        <v>2.5000000000000001E-3</v>
      </c>
      <c r="S226" s="145">
        <v>0</v>
      </c>
      <c r="T226" s="146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7" t="s">
        <v>666</v>
      </c>
      <c r="AT226" s="147" t="s">
        <v>209</v>
      </c>
      <c r="AU226" s="147" t="s">
        <v>146</v>
      </c>
      <c r="AY226" s="14" t="s">
        <v>139</v>
      </c>
      <c r="BE226" s="148">
        <f t="shared" si="34"/>
        <v>0</v>
      </c>
      <c r="BF226" s="148">
        <f t="shared" si="35"/>
        <v>0</v>
      </c>
      <c r="BG226" s="148">
        <f t="shared" si="36"/>
        <v>0</v>
      </c>
      <c r="BH226" s="148">
        <f t="shared" si="37"/>
        <v>0</v>
      </c>
      <c r="BI226" s="148">
        <f t="shared" si="38"/>
        <v>0</v>
      </c>
      <c r="BJ226" s="14" t="s">
        <v>146</v>
      </c>
      <c r="BK226" s="148">
        <f t="shared" si="39"/>
        <v>0</v>
      </c>
      <c r="BL226" s="14" t="s">
        <v>666</v>
      </c>
      <c r="BM226" s="147" t="s">
        <v>1444</v>
      </c>
    </row>
    <row r="227" spans="1:65" s="2" customFormat="1" ht="16.5" customHeight="1">
      <c r="A227" s="26"/>
      <c r="B227" s="135"/>
      <c r="C227" s="136" t="s">
        <v>553</v>
      </c>
      <c r="D227" s="136" t="s">
        <v>141</v>
      </c>
      <c r="E227" s="137" t="s">
        <v>1445</v>
      </c>
      <c r="F227" s="138" t="s">
        <v>1446</v>
      </c>
      <c r="G227" s="139" t="s">
        <v>669</v>
      </c>
      <c r="H227" s="140">
        <v>91.676000000000002</v>
      </c>
      <c r="I227" s="141"/>
      <c r="J227" s="141">
        <f t="shared" si="30"/>
        <v>0</v>
      </c>
      <c r="K227" s="142"/>
      <c r="L227" s="27"/>
      <c r="M227" s="143" t="s">
        <v>1</v>
      </c>
      <c r="N227" s="144" t="s">
        <v>38</v>
      </c>
      <c r="O227" s="145">
        <v>0</v>
      </c>
      <c r="P227" s="145">
        <f t="shared" si="31"/>
        <v>0</v>
      </c>
      <c r="Q227" s="145">
        <v>0</v>
      </c>
      <c r="R227" s="145">
        <f t="shared" si="32"/>
        <v>0</v>
      </c>
      <c r="S227" s="145">
        <v>0</v>
      </c>
      <c r="T227" s="146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7" t="s">
        <v>666</v>
      </c>
      <c r="AT227" s="147" t="s">
        <v>141</v>
      </c>
      <c r="AU227" s="147" t="s">
        <v>146</v>
      </c>
      <c r="AY227" s="14" t="s">
        <v>139</v>
      </c>
      <c r="BE227" s="148">
        <f t="shared" si="34"/>
        <v>0</v>
      </c>
      <c r="BF227" s="148">
        <f t="shared" si="35"/>
        <v>0</v>
      </c>
      <c r="BG227" s="148">
        <f t="shared" si="36"/>
        <v>0</v>
      </c>
      <c r="BH227" s="148">
        <f t="shared" si="37"/>
        <v>0</v>
      </c>
      <c r="BI227" s="148">
        <f t="shared" si="38"/>
        <v>0</v>
      </c>
      <c r="BJ227" s="14" t="s">
        <v>146</v>
      </c>
      <c r="BK227" s="148">
        <f t="shared" si="39"/>
        <v>0</v>
      </c>
      <c r="BL227" s="14" t="s">
        <v>666</v>
      </c>
      <c r="BM227" s="147" t="s">
        <v>1447</v>
      </c>
    </row>
    <row r="228" spans="1:65" s="2" customFormat="1" ht="16.5" customHeight="1">
      <c r="A228" s="26"/>
      <c r="B228" s="135"/>
      <c r="C228" s="136" t="s">
        <v>557</v>
      </c>
      <c r="D228" s="136" t="s">
        <v>141</v>
      </c>
      <c r="E228" s="137" t="s">
        <v>1448</v>
      </c>
      <c r="F228" s="138" t="s">
        <v>1449</v>
      </c>
      <c r="G228" s="139" t="s">
        <v>669</v>
      </c>
      <c r="H228" s="140">
        <v>150.422</v>
      </c>
      <c r="I228" s="141"/>
      <c r="J228" s="141">
        <f t="shared" si="30"/>
        <v>0</v>
      </c>
      <c r="K228" s="142"/>
      <c r="L228" s="27"/>
      <c r="M228" s="143" t="s">
        <v>1</v>
      </c>
      <c r="N228" s="144" t="s">
        <v>38</v>
      </c>
      <c r="O228" s="145">
        <v>0</v>
      </c>
      <c r="P228" s="145">
        <f t="shared" si="31"/>
        <v>0</v>
      </c>
      <c r="Q228" s="145">
        <v>0</v>
      </c>
      <c r="R228" s="145">
        <f t="shared" si="32"/>
        <v>0</v>
      </c>
      <c r="S228" s="145">
        <v>0</v>
      </c>
      <c r="T228" s="146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7" t="s">
        <v>403</v>
      </c>
      <c r="AT228" s="147" t="s">
        <v>141</v>
      </c>
      <c r="AU228" s="147" t="s">
        <v>146</v>
      </c>
      <c r="AY228" s="14" t="s">
        <v>139</v>
      </c>
      <c r="BE228" s="148">
        <f t="shared" si="34"/>
        <v>0</v>
      </c>
      <c r="BF228" s="148">
        <f t="shared" si="35"/>
        <v>0</v>
      </c>
      <c r="BG228" s="148">
        <f t="shared" si="36"/>
        <v>0</v>
      </c>
      <c r="BH228" s="148">
        <f t="shared" si="37"/>
        <v>0</v>
      </c>
      <c r="BI228" s="148">
        <f t="shared" si="38"/>
        <v>0</v>
      </c>
      <c r="BJ228" s="14" t="s">
        <v>146</v>
      </c>
      <c r="BK228" s="148">
        <f t="shared" si="39"/>
        <v>0</v>
      </c>
      <c r="BL228" s="14" t="s">
        <v>403</v>
      </c>
      <c r="BM228" s="147" t="s">
        <v>1450</v>
      </c>
    </row>
    <row r="229" spans="1:65" s="2" customFormat="1" ht="16.5" customHeight="1">
      <c r="A229" s="26"/>
      <c r="B229" s="135"/>
      <c r="C229" s="136" t="s">
        <v>561</v>
      </c>
      <c r="D229" s="136" t="s">
        <v>141</v>
      </c>
      <c r="E229" s="137" t="s">
        <v>1451</v>
      </c>
      <c r="F229" s="138" t="s">
        <v>1452</v>
      </c>
      <c r="G229" s="139" t="s">
        <v>278</v>
      </c>
      <c r="H229" s="140">
        <v>1</v>
      </c>
      <c r="I229" s="141"/>
      <c r="J229" s="141">
        <f t="shared" si="30"/>
        <v>0</v>
      </c>
      <c r="K229" s="142"/>
      <c r="L229" s="27"/>
      <c r="M229" s="143" t="s">
        <v>1</v>
      </c>
      <c r="N229" s="144" t="s">
        <v>38</v>
      </c>
      <c r="O229" s="145">
        <v>0</v>
      </c>
      <c r="P229" s="145">
        <f t="shared" si="31"/>
        <v>0</v>
      </c>
      <c r="Q229" s="145">
        <v>0</v>
      </c>
      <c r="R229" s="145">
        <f t="shared" si="32"/>
        <v>0</v>
      </c>
      <c r="S229" s="145">
        <v>0</v>
      </c>
      <c r="T229" s="146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7" t="s">
        <v>403</v>
      </c>
      <c r="AT229" s="147" t="s">
        <v>141</v>
      </c>
      <c r="AU229" s="147" t="s">
        <v>146</v>
      </c>
      <c r="AY229" s="14" t="s">
        <v>139</v>
      </c>
      <c r="BE229" s="148">
        <f t="shared" si="34"/>
        <v>0</v>
      </c>
      <c r="BF229" s="148">
        <f t="shared" si="35"/>
        <v>0</v>
      </c>
      <c r="BG229" s="148">
        <f t="shared" si="36"/>
        <v>0</v>
      </c>
      <c r="BH229" s="148">
        <f t="shared" si="37"/>
        <v>0</v>
      </c>
      <c r="BI229" s="148">
        <f t="shared" si="38"/>
        <v>0</v>
      </c>
      <c r="BJ229" s="14" t="s">
        <v>146</v>
      </c>
      <c r="BK229" s="148">
        <f t="shared" si="39"/>
        <v>0</v>
      </c>
      <c r="BL229" s="14" t="s">
        <v>403</v>
      </c>
      <c r="BM229" s="147" t="s">
        <v>1453</v>
      </c>
    </row>
    <row r="230" spans="1:65" s="2" customFormat="1" ht="24">
      <c r="A230" s="26"/>
      <c r="B230" s="135"/>
      <c r="C230" s="136" t="s">
        <v>565</v>
      </c>
      <c r="D230" s="136" t="s">
        <v>141</v>
      </c>
      <c r="E230" s="137" t="s">
        <v>1454</v>
      </c>
      <c r="F230" s="138" t="s">
        <v>1455</v>
      </c>
      <c r="G230" s="139" t="s">
        <v>1456</v>
      </c>
      <c r="H230" s="140">
        <v>1</v>
      </c>
      <c r="I230" s="141"/>
      <c r="J230" s="141">
        <f t="shared" si="30"/>
        <v>0</v>
      </c>
      <c r="K230" s="142"/>
      <c r="L230" s="27"/>
      <c r="M230" s="143" t="s">
        <v>1</v>
      </c>
      <c r="N230" s="144" t="s">
        <v>38</v>
      </c>
      <c r="O230" s="145">
        <v>0</v>
      </c>
      <c r="P230" s="145">
        <f t="shared" si="31"/>
        <v>0</v>
      </c>
      <c r="Q230" s="145">
        <v>0</v>
      </c>
      <c r="R230" s="145">
        <f t="shared" si="32"/>
        <v>0</v>
      </c>
      <c r="S230" s="145">
        <v>0</v>
      </c>
      <c r="T230" s="146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7" t="s">
        <v>403</v>
      </c>
      <c r="AT230" s="147" t="s">
        <v>141</v>
      </c>
      <c r="AU230" s="147" t="s">
        <v>146</v>
      </c>
      <c r="AY230" s="14" t="s">
        <v>139</v>
      </c>
      <c r="BE230" s="148">
        <f t="shared" si="34"/>
        <v>0</v>
      </c>
      <c r="BF230" s="148">
        <f t="shared" si="35"/>
        <v>0</v>
      </c>
      <c r="BG230" s="148">
        <f t="shared" si="36"/>
        <v>0</v>
      </c>
      <c r="BH230" s="148">
        <f t="shared" si="37"/>
        <v>0</v>
      </c>
      <c r="BI230" s="148">
        <f t="shared" si="38"/>
        <v>0</v>
      </c>
      <c r="BJ230" s="14" t="s">
        <v>146</v>
      </c>
      <c r="BK230" s="148">
        <f t="shared" si="39"/>
        <v>0</v>
      </c>
      <c r="BL230" s="14" t="s">
        <v>403</v>
      </c>
      <c r="BM230" s="147" t="s">
        <v>1457</v>
      </c>
    </row>
    <row r="231" spans="1:65" s="2" customFormat="1" ht="36">
      <c r="A231" s="26"/>
      <c r="B231" s="135"/>
      <c r="C231" s="136" t="s">
        <v>569</v>
      </c>
      <c r="D231" s="136" t="s">
        <v>141</v>
      </c>
      <c r="E231" s="137" t="s">
        <v>1458</v>
      </c>
      <c r="F231" s="138" t="s">
        <v>1459</v>
      </c>
      <c r="G231" s="139" t="s">
        <v>1456</v>
      </c>
      <c r="H231" s="140">
        <v>1</v>
      </c>
      <c r="I231" s="141"/>
      <c r="J231" s="141">
        <f t="shared" si="30"/>
        <v>0</v>
      </c>
      <c r="K231" s="142"/>
      <c r="L231" s="27"/>
      <c r="M231" s="143" t="s">
        <v>1</v>
      </c>
      <c r="N231" s="144" t="s">
        <v>38</v>
      </c>
      <c r="O231" s="145">
        <v>0</v>
      </c>
      <c r="P231" s="145">
        <f t="shared" si="31"/>
        <v>0</v>
      </c>
      <c r="Q231" s="145">
        <v>0</v>
      </c>
      <c r="R231" s="145">
        <f t="shared" si="32"/>
        <v>0</v>
      </c>
      <c r="S231" s="145">
        <v>0</v>
      </c>
      <c r="T231" s="146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7" t="s">
        <v>403</v>
      </c>
      <c r="AT231" s="147" t="s">
        <v>141</v>
      </c>
      <c r="AU231" s="147" t="s">
        <v>146</v>
      </c>
      <c r="AY231" s="14" t="s">
        <v>139</v>
      </c>
      <c r="BE231" s="148">
        <f t="shared" si="34"/>
        <v>0</v>
      </c>
      <c r="BF231" s="148">
        <f t="shared" si="35"/>
        <v>0</v>
      </c>
      <c r="BG231" s="148">
        <f t="shared" si="36"/>
        <v>0</v>
      </c>
      <c r="BH231" s="148">
        <f t="shared" si="37"/>
        <v>0</v>
      </c>
      <c r="BI231" s="148">
        <f t="shared" si="38"/>
        <v>0</v>
      </c>
      <c r="BJ231" s="14" t="s">
        <v>146</v>
      </c>
      <c r="BK231" s="148">
        <f t="shared" si="39"/>
        <v>0</v>
      </c>
      <c r="BL231" s="14" t="s">
        <v>403</v>
      </c>
      <c r="BM231" s="147" t="s">
        <v>1460</v>
      </c>
    </row>
    <row r="232" spans="1:65" s="2" customFormat="1" ht="16.5" customHeight="1">
      <c r="A232" s="26"/>
      <c r="B232" s="135"/>
      <c r="C232" s="136" t="s">
        <v>573</v>
      </c>
      <c r="D232" s="136" t="s">
        <v>141</v>
      </c>
      <c r="E232" s="137" t="s">
        <v>1461</v>
      </c>
      <c r="F232" s="138" t="s">
        <v>1462</v>
      </c>
      <c r="G232" s="139" t="s">
        <v>278</v>
      </c>
      <c r="H232" s="140">
        <v>1</v>
      </c>
      <c r="I232" s="141"/>
      <c r="J232" s="141">
        <f t="shared" si="30"/>
        <v>0</v>
      </c>
      <c r="K232" s="142"/>
      <c r="L232" s="27"/>
      <c r="M232" s="143" t="s">
        <v>1</v>
      </c>
      <c r="N232" s="144" t="s">
        <v>38</v>
      </c>
      <c r="O232" s="145">
        <v>0</v>
      </c>
      <c r="P232" s="145">
        <f t="shared" si="31"/>
        <v>0</v>
      </c>
      <c r="Q232" s="145">
        <v>0</v>
      </c>
      <c r="R232" s="145">
        <f t="shared" si="32"/>
        <v>0</v>
      </c>
      <c r="S232" s="145">
        <v>0</v>
      </c>
      <c r="T232" s="146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7" t="s">
        <v>403</v>
      </c>
      <c r="AT232" s="147" t="s">
        <v>141</v>
      </c>
      <c r="AU232" s="147" t="s">
        <v>146</v>
      </c>
      <c r="AY232" s="14" t="s">
        <v>139</v>
      </c>
      <c r="BE232" s="148">
        <f t="shared" si="34"/>
        <v>0</v>
      </c>
      <c r="BF232" s="148">
        <f t="shared" si="35"/>
        <v>0</v>
      </c>
      <c r="BG232" s="148">
        <f t="shared" si="36"/>
        <v>0</v>
      </c>
      <c r="BH232" s="148">
        <f t="shared" si="37"/>
        <v>0</v>
      </c>
      <c r="BI232" s="148">
        <f t="shared" si="38"/>
        <v>0</v>
      </c>
      <c r="BJ232" s="14" t="s">
        <v>146</v>
      </c>
      <c r="BK232" s="148">
        <f t="shared" si="39"/>
        <v>0</v>
      </c>
      <c r="BL232" s="14" t="s">
        <v>403</v>
      </c>
      <c r="BM232" s="147" t="s">
        <v>1463</v>
      </c>
    </row>
    <row r="233" spans="1:65" s="12" customFormat="1" ht="22.9" customHeight="1">
      <c r="B233" s="123"/>
      <c r="D233" s="124" t="s">
        <v>71</v>
      </c>
      <c r="E233" s="133" t="s">
        <v>1464</v>
      </c>
      <c r="F233" s="133" t="s">
        <v>1465</v>
      </c>
      <c r="I233" s="214"/>
      <c r="J233" s="134">
        <f>BK233</f>
        <v>0</v>
      </c>
      <c r="L233" s="123"/>
      <c r="M233" s="127"/>
      <c r="N233" s="128"/>
      <c r="O233" s="128"/>
      <c r="P233" s="129">
        <f>SUM(P234:P242)</f>
        <v>1.9079999999999999</v>
      </c>
      <c r="Q233" s="128"/>
      <c r="R233" s="129">
        <f>SUM(R234:R242)</f>
        <v>0</v>
      </c>
      <c r="S233" s="128"/>
      <c r="T233" s="130">
        <f>SUM(T234:T242)</f>
        <v>0</v>
      </c>
      <c r="AR233" s="124" t="s">
        <v>151</v>
      </c>
      <c r="AT233" s="131" t="s">
        <v>71</v>
      </c>
      <c r="AU233" s="131" t="s">
        <v>80</v>
      </c>
      <c r="AY233" s="124" t="s">
        <v>139</v>
      </c>
      <c r="BK233" s="132">
        <f>SUM(BK234:BK242)</f>
        <v>0</v>
      </c>
    </row>
    <row r="234" spans="1:65" s="2" customFormat="1" ht="24">
      <c r="A234" s="26"/>
      <c r="B234" s="135"/>
      <c r="C234" s="136" t="s">
        <v>577</v>
      </c>
      <c r="D234" s="136" t="s">
        <v>141</v>
      </c>
      <c r="E234" s="137" t="s">
        <v>1142</v>
      </c>
      <c r="F234" s="138" t="s">
        <v>1143</v>
      </c>
      <c r="G234" s="139" t="s">
        <v>154</v>
      </c>
      <c r="H234" s="140">
        <v>2</v>
      </c>
      <c r="I234" s="141"/>
      <c r="J234" s="141">
        <f t="shared" ref="J234:J242" si="40">ROUND(I234*H234,2)</f>
        <v>0</v>
      </c>
      <c r="K234" s="142"/>
      <c r="L234" s="27"/>
      <c r="M234" s="143" t="s">
        <v>1</v>
      </c>
      <c r="N234" s="144" t="s">
        <v>38</v>
      </c>
      <c r="O234" s="145">
        <v>6.8000000000000005E-2</v>
      </c>
      <c r="P234" s="145">
        <f t="shared" ref="P234:P242" si="41">O234*H234</f>
        <v>0.13600000000000001</v>
      </c>
      <c r="Q234" s="145">
        <v>0</v>
      </c>
      <c r="R234" s="145">
        <f t="shared" ref="R234:R242" si="42">Q234*H234</f>
        <v>0</v>
      </c>
      <c r="S234" s="145">
        <v>0</v>
      </c>
      <c r="T234" s="146">
        <f t="shared" ref="T234:T242" si="43"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7" t="s">
        <v>403</v>
      </c>
      <c r="AT234" s="147" t="s">
        <v>141</v>
      </c>
      <c r="AU234" s="147" t="s">
        <v>146</v>
      </c>
      <c r="AY234" s="14" t="s">
        <v>139</v>
      </c>
      <c r="BE234" s="148">
        <f t="shared" ref="BE234:BE242" si="44">IF(N234="základná",J234,0)</f>
        <v>0</v>
      </c>
      <c r="BF234" s="148">
        <f t="shared" ref="BF234:BF242" si="45">IF(N234="znížená",J234,0)</f>
        <v>0</v>
      </c>
      <c r="BG234" s="148">
        <f t="shared" ref="BG234:BG242" si="46">IF(N234="zákl. prenesená",J234,0)</f>
        <v>0</v>
      </c>
      <c r="BH234" s="148">
        <f t="shared" ref="BH234:BH242" si="47">IF(N234="zníž. prenesená",J234,0)</f>
        <v>0</v>
      </c>
      <c r="BI234" s="148">
        <f t="shared" ref="BI234:BI242" si="48">IF(N234="nulová",J234,0)</f>
        <v>0</v>
      </c>
      <c r="BJ234" s="14" t="s">
        <v>146</v>
      </c>
      <c r="BK234" s="148">
        <f t="shared" ref="BK234:BK242" si="49">ROUND(I234*H234,2)</f>
        <v>0</v>
      </c>
      <c r="BL234" s="14" t="s">
        <v>403</v>
      </c>
      <c r="BM234" s="147" t="s">
        <v>1466</v>
      </c>
    </row>
    <row r="235" spans="1:65" s="2" customFormat="1" ht="16.5" customHeight="1">
      <c r="A235" s="26"/>
      <c r="B235" s="135"/>
      <c r="C235" s="149" t="s">
        <v>581</v>
      </c>
      <c r="D235" s="149" t="s">
        <v>209</v>
      </c>
      <c r="E235" s="150" t="s">
        <v>1467</v>
      </c>
      <c r="F235" s="151" t="s">
        <v>1468</v>
      </c>
      <c r="G235" s="152" t="s">
        <v>154</v>
      </c>
      <c r="H235" s="153">
        <v>2.1</v>
      </c>
      <c r="I235" s="154"/>
      <c r="J235" s="154">
        <f t="shared" si="40"/>
        <v>0</v>
      </c>
      <c r="K235" s="155"/>
      <c r="L235" s="156"/>
      <c r="M235" s="157" t="s">
        <v>1</v>
      </c>
      <c r="N235" s="158" t="s">
        <v>38</v>
      </c>
      <c r="O235" s="145">
        <v>0</v>
      </c>
      <c r="P235" s="145">
        <f t="shared" si="41"/>
        <v>0</v>
      </c>
      <c r="Q235" s="145">
        <v>0</v>
      </c>
      <c r="R235" s="145">
        <f t="shared" si="42"/>
        <v>0</v>
      </c>
      <c r="S235" s="145">
        <v>0</v>
      </c>
      <c r="T235" s="146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7" t="s">
        <v>666</v>
      </c>
      <c r="AT235" s="147" t="s">
        <v>209</v>
      </c>
      <c r="AU235" s="147" t="s">
        <v>146</v>
      </c>
      <c r="AY235" s="14" t="s">
        <v>139</v>
      </c>
      <c r="BE235" s="148">
        <f t="shared" si="44"/>
        <v>0</v>
      </c>
      <c r="BF235" s="148">
        <f t="shared" si="45"/>
        <v>0</v>
      </c>
      <c r="BG235" s="148">
        <f t="shared" si="46"/>
        <v>0</v>
      </c>
      <c r="BH235" s="148">
        <f t="shared" si="47"/>
        <v>0</v>
      </c>
      <c r="BI235" s="148">
        <f t="shared" si="48"/>
        <v>0</v>
      </c>
      <c r="BJ235" s="14" t="s">
        <v>146</v>
      </c>
      <c r="BK235" s="148">
        <f t="shared" si="49"/>
        <v>0</v>
      </c>
      <c r="BL235" s="14" t="s">
        <v>666</v>
      </c>
      <c r="BM235" s="147" t="s">
        <v>1469</v>
      </c>
    </row>
    <row r="236" spans="1:65" s="2" customFormat="1" ht="16.5" customHeight="1">
      <c r="A236" s="26"/>
      <c r="B236" s="135"/>
      <c r="C236" s="136" t="s">
        <v>585</v>
      </c>
      <c r="D236" s="136" t="s">
        <v>141</v>
      </c>
      <c r="E236" s="137" t="s">
        <v>1470</v>
      </c>
      <c r="F236" s="138" t="s">
        <v>1471</v>
      </c>
      <c r="G236" s="139" t="s">
        <v>278</v>
      </c>
      <c r="H236" s="140">
        <v>2</v>
      </c>
      <c r="I236" s="141"/>
      <c r="J236" s="141">
        <f t="shared" si="40"/>
        <v>0</v>
      </c>
      <c r="K236" s="142"/>
      <c r="L236" s="27"/>
      <c r="M236" s="143" t="s">
        <v>1</v>
      </c>
      <c r="N236" s="144" t="s">
        <v>38</v>
      </c>
      <c r="O236" s="145">
        <v>5.2999999999999999E-2</v>
      </c>
      <c r="P236" s="145">
        <f t="shared" si="41"/>
        <v>0.106</v>
      </c>
      <c r="Q236" s="145">
        <v>0</v>
      </c>
      <c r="R236" s="145">
        <f t="shared" si="42"/>
        <v>0</v>
      </c>
      <c r="S236" s="145">
        <v>0</v>
      </c>
      <c r="T236" s="146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7" t="s">
        <v>403</v>
      </c>
      <c r="AT236" s="147" t="s">
        <v>141</v>
      </c>
      <c r="AU236" s="147" t="s">
        <v>146</v>
      </c>
      <c r="AY236" s="14" t="s">
        <v>139</v>
      </c>
      <c r="BE236" s="148">
        <f t="shared" si="44"/>
        <v>0</v>
      </c>
      <c r="BF236" s="148">
        <f t="shared" si="45"/>
        <v>0</v>
      </c>
      <c r="BG236" s="148">
        <f t="shared" si="46"/>
        <v>0</v>
      </c>
      <c r="BH236" s="148">
        <f t="shared" si="47"/>
        <v>0</v>
      </c>
      <c r="BI236" s="148">
        <f t="shared" si="48"/>
        <v>0</v>
      </c>
      <c r="BJ236" s="14" t="s">
        <v>146</v>
      </c>
      <c r="BK236" s="148">
        <f t="shared" si="49"/>
        <v>0</v>
      </c>
      <c r="BL236" s="14" t="s">
        <v>403</v>
      </c>
      <c r="BM236" s="147" t="s">
        <v>1472</v>
      </c>
    </row>
    <row r="237" spans="1:65" s="2" customFormat="1" ht="16.5" customHeight="1">
      <c r="A237" s="26"/>
      <c r="B237" s="135"/>
      <c r="C237" s="149" t="s">
        <v>589</v>
      </c>
      <c r="D237" s="149" t="s">
        <v>209</v>
      </c>
      <c r="E237" s="150" t="s">
        <v>1473</v>
      </c>
      <c r="F237" s="151" t="s">
        <v>1474</v>
      </c>
      <c r="G237" s="152" t="s">
        <v>278</v>
      </c>
      <c r="H237" s="153">
        <v>1</v>
      </c>
      <c r="I237" s="154"/>
      <c r="J237" s="154">
        <f t="shared" si="40"/>
        <v>0</v>
      </c>
      <c r="K237" s="155"/>
      <c r="L237" s="156"/>
      <c r="M237" s="157" t="s">
        <v>1</v>
      </c>
      <c r="N237" s="158" t="s">
        <v>38</v>
      </c>
      <c r="O237" s="145">
        <v>0</v>
      </c>
      <c r="P237" s="145">
        <f t="shared" si="41"/>
        <v>0</v>
      </c>
      <c r="Q237" s="145">
        <v>0</v>
      </c>
      <c r="R237" s="145">
        <f t="shared" si="42"/>
        <v>0</v>
      </c>
      <c r="S237" s="145">
        <v>0</v>
      </c>
      <c r="T237" s="146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7" t="s">
        <v>666</v>
      </c>
      <c r="AT237" s="147" t="s">
        <v>209</v>
      </c>
      <c r="AU237" s="147" t="s">
        <v>146</v>
      </c>
      <c r="AY237" s="14" t="s">
        <v>139</v>
      </c>
      <c r="BE237" s="148">
        <f t="shared" si="44"/>
        <v>0</v>
      </c>
      <c r="BF237" s="148">
        <f t="shared" si="45"/>
        <v>0</v>
      </c>
      <c r="BG237" s="148">
        <f t="shared" si="46"/>
        <v>0</v>
      </c>
      <c r="BH237" s="148">
        <f t="shared" si="47"/>
        <v>0</v>
      </c>
      <c r="BI237" s="148">
        <f t="shared" si="48"/>
        <v>0</v>
      </c>
      <c r="BJ237" s="14" t="s">
        <v>146</v>
      </c>
      <c r="BK237" s="148">
        <f t="shared" si="49"/>
        <v>0</v>
      </c>
      <c r="BL237" s="14" t="s">
        <v>666</v>
      </c>
      <c r="BM237" s="147" t="s">
        <v>1475</v>
      </c>
    </row>
    <row r="238" spans="1:65" s="2" customFormat="1" ht="24">
      <c r="A238" s="26"/>
      <c r="B238" s="135"/>
      <c r="C238" s="136" t="s">
        <v>593</v>
      </c>
      <c r="D238" s="136" t="s">
        <v>141</v>
      </c>
      <c r="E238" s="137" t="s">
        <v>1476</v>
      </c>
      <c r="F238" s="138" t="s">
        <v>1477</v>
      </c>
      <c r="G238" s="139" t="s">
        <v>154</v>
      </c>
      <c r="H238" s="140">
        <v>4</v>
      </c>
      <c r="I238" s="141"/>
      <c r="J238" s="141">
        <f t="shared" si="40"/>
        <v>0</v>
      </c>
      <c r="K238" s="142"/>
      <c r="L238" s="27"/>
      <c r="M238" s="143" t="s">
        <v>1</v>
      </c>
      <c r="N238" s="144" t="s">
        <v>38</v>
      </c>
      <c r="O238" s="145">
        <v>6.0999999999999999E-2</v>
      </c>
      <c r="P238" s="145">
        <f t="shared" si="41"/>
        <v>0.24399999999999999</v>
      </c>
      <c r="Q238" s="145">
        <v>0</v>
      </c>
      <c r="R238" s="145">
        <f t="shared" si="42"/>
        <v>0</v>
      </c>
      <c r="S238" s="145">
        <v>0</v>
      </c>
      <c r="T238" s="146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7" t="s">
        <v>403</v>
      </c>
      <c r="AT238" s="147" t="s">
        <v>141</v>
      </c>
      <c r="AU238" s="147" t="s">
        <v>146</v>
      </c>
      <c r="AY238" s="14" t="s">
        <v>139</v>
      </c>
      <c r="BE238" s="148">
        <f t="shared" si="44"/>
        <v>0</v>
      </c>
      <c r="BF238" s="148">
        <f t="shared" si="45"/>
        <v>0</v>
      </c>
      <c r="BG238" s="148">
        <f t="shared" si="46"/>
        <v>0</v>
      </c>
      <c r="BH238" s="148">
        <f t="shared" si="47"/>
        <v>0</v>
      </c>
      <c r="BI238" s="148">
        <f t="shared" si="48"/>
        <v>0</v>
      </c>
      <c r="BJ238" s="14" t="s">
        <v>146</v>
      </c>
      <c r="BK238" s="148">
        <f t="shared" si="49"/>
        <v>0</v>
      </c>
      <c r="BL238" s="14" t="s">
        <v>403</v>
      </c>
      <c r="BM238" s="147" t="s">
        <v>1478</v>
      </c>
    </row>
    <row r="239" spans="1:65" s="2" customFormat="1" ht="16.5" customHeight="1">
      <c r="A239" s="26"/>
      <c r="B239" s="135"/>
      <c r="C239" s="136" t="s">
        <v>597</v>
      </c>
      <c r="D239" s="136" t="s">
        <v>141</v>
      </c>
      <c r="E239" s="137" t="s">
        <v>1479</v>
      </c>
      <c r="F239" s="138" t="s">
        <v>1480</v>
      </c>
      <c r="G239" s="139" t="s">
        <v>278</v>
      </c>
      <c r="H239" s="140">
        <v>2</v>
      </c>
      <c r="I239" s="141"/>
      <c r="J239" s="141">
        <f t="shared" si="40"/>
        <v>0</v>
      </c>
      <c r="K239" s="142"/>
      <c r="L239" s="27"/>
      <c r="M239" s="143" t="s">
        <v>1</v>
      </c>
      <c r="N239" s="144" t="s">
        <v>38</v>
      </c>
      <c r="O239" s="145">
        <v>0.71099999999999997</v>
      </c>
      <c r="P239" s="145">
        <f t="shared" si="41"/>
        <v>1.4219999999999999</v>
      </c>
      <c r="Q239" s="145">
        <v>0</v>
      </c>
      <c r="R239" s="145">
        <f t="shared" si="42"/>
        <v>0</v>
      </c>
      <c r="S239" s="145">
        <v>0</v>
      </c>
      <c r="T239" s="146">
        <f t="shared" si="4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7" t="s">
        <v>403</v>
      </c>
      <c r="AT239" s="147" t="s">
        <v>141</v>
      </c>
      <c r="AU239" s="147" t="s">
        <v>146</v>
      </c>
      <c r="AY239" s="14" t="s">
        <v>139</v>
      </c>
      <c r="BE239" s="148">
        <f t="shared" si="44"/>
        <v>0</v>
      </c>
      <c r="BF239" s="148">
        <f t="shared" si="45"/>
        <v>0</v>
      </c>
      <c r="BG239" s="148">
        <f t="shared" si="46"/>
        <v>0</v>
      </c>
      <c r="BH239" s="148">
        <f t="shared" si="47"/>
        <v>0</v>
      </c>
      <c r="BI239" s="148">
        <f t="shared" si="48"/>
        <v>0</v>
      </c>
      <c r="BJ239" s="14" t="s">
        <v>146</v>
      </c>
      <c r="BK239" s="148">
        <f t="shared" si="49"/>
        <v>0</v>
      </c>
      <c r="BL239" s="14" t="s">
        <v>403</v>
      </c>
      <c r="BM239" s="147" t="s">
        <v>1481</v>
      </c>
    </row>
    <row r="240" spans="1:65" s="2" customFormat="1" ht="24">
      <c r="A240" s="26"/>
      <c r="B240" s="135"/>
      <c r="C240" s="149" t="s">
        <v>601</v>
      </c>
      <c r="D240" s="149" t="s">
        <v>209</v>
      </c>
      <c r="E240" s="150" t="s">
        <v>1482</v>
      </c>
      <c r="F240" s="151" t="s">
        <v>1483</v>
      </c>
      <c r="G240" s="152" t="s">
        <v>278</v>
      </c>
      <c r="H240" s="153">
        <v>2</v>
      </c>
      <c r="I240" s="154"/>
      <c r="J240" s="154">
        <f t="shared" si="40"/>
        <v>0</v>
      </c>
      <c r="K240" s="155"/>
      <c r="L240" s="156"/>
      <c r="M240" s="157" t="s">
        <v>1</v>
      </c>
      <c r="N240" s="158" t="s">
        <v>38</v>
      </c>
      <c r="O240" s="145">
        <v>0</v>
      </c>
      <c r="P240" s="145">
        <f t="shared" si="41"/>
        <v>0</v>
      </c>
      <c r="Q240" s="145">
        <v>0</v>
      </c>
      <c r="R240" s="145">
        <f t="shared" si="42"/>
        <v>0</v>
      </c>
      <c r="S240" s="145">
        <v>0</v>
      </c>
      <c r="T240" s="146">
        <f t="shared" si="4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7" t="s">
        <v>666</v>
      </c>
      <c r="AT240" s="147" t="s">
        <v>209</v>
      </c>
      <c r="AU240" s="147" t="s">
        <v>146</v>
      </c>
      <c r="AY240" s="14" t="s">
        <v>139</v>
      </c>
      <c r="BE240" s="148">
        <f t="shared" si="44"/>
        <v>0</v>
      </c>
      <c r="BF240" s="148">
        <f t="shared" si="45"/>
        <v>0</v>
      </c>
      <c r="BG240" s="148">
        <f t="shared" si="46"/>
        <v>0</v>
      </c>
      <c r="BH240" s="148">
        <f t="shared" si="47"/>
        <v>0</v>
      </c>
      <c r="BI240" s="148">
        <f t="shared" si="48"/>
        <v>0</v>
      </c>
      <c r="BJ240" s="14" t="s">
        <v>146</v>
      </c>
      <c r="BK240" s="148">
        <f t="shared" si="49"/>
        <v>0</v>
      </c>
      <c r="BL240" s="14" t="s">
        <v>666</v>
      </c>
      <c r="BM240" s="147" t="s">
        <v>1484</v>
      </c>
    </row>
    <row r="241" spans="1:65" s="2" customFormat="1" ht="16.5" customHeight="1">
      <c r="A241" s="26"/>
      <c r="B241" s="135"/>
      <c r="C241" s="136" t="s">
        <v>605</v>
      </c>
      <c r="D241" s="136" t="s">
        <v>141</v>
      </c>
      <c r="E241" s="137" t="s">
        <v>1445</v>
      </c>
      <c r="F241" s="138" t="s">
        <v>1446</v>
      </c>
      <c r="G241" s="139" t="s">
        <v>669</v>
      </c>
      <c r="H241" s="140">
        <v>3.0539999999999998</v>
      </c>
      <c r="I241" s="141"/>
      <c r="J241" s="141">
        <f t="shared" si="40"/>
        <v>0</v>
      </c>
      <c r="K241" s="142"/>
      <c r="L241" s="27"/>
      <c r="M241" s="143" t="s">
        <v>1</v>
      </c>
      <c r="N241" s="144" t="s">
        <v>38</v>
      </c>
      <c r="O241" s="145">
        <v>0</v>
      </c>
      <c r="P241" s="145">
        <f t="shared" si="41"/>
        <v>0</v>
      </c>
      <c r="Q241" s="145">
        <v>0</v>
      </c>
      <c r="R241" s="145">
        <f t="shared" si="42"/>
        <v>0</v>
      </c>
      <c r="S241" s="145">
        <v>0</v>
      </c>
      <c r="T241" s="146">
        <f t="shared" si="4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7" t="s">
        <v>666</v>
      </c>
      <c r="AT241" s="147" t="s">
        <v>141</v>
      </c>
      <c r="AU241" s="147" t="s">
        <v>146</v>
      </c>
      <c r="AY241" s="14" t="s">
        <v>139</v>
      </c>
      <c r="BE241" s="148">
        <f t="shared" si="44"/>
        <v>0</v>
      </c>
      <c r="BF241" s="148">
        <f t="shared" si="45"/>
        <v>0</v>
      </c>
      <c r="BG241" s="148">
        <f t="shared" si="46"/>
        <v>0</v>
      </c>
      <c r="BH241" s="148">
        <f t="shared" si="47"/>
        <v>0</v>
      </c>
      <c r="BI241" s="148">
        <f t="shared" si="48"/>
        <v>0</v>
      </c>
      <c r="BJ241" s="14" t="s">
        <v>146</v>
      </c>
      <c r="BK241" s="148">
        <f t="shared" si="49"/>
        <v>0</v>
      </c>
      <c r="BL241" s="14" t="s">
        <v>666</v>
      </c>
      <c r="BM241" s="147" t="s">
        <v>1485</v>
      </c>
    </row>
    <row r="242" spans="1:65" s="2" customFormat="1" ht="16.5" customHeight="1">
      <c r="A242" s="26"/>
      <c r="B242" s="135"/>
      <c r="C242" s="136" t="s">
        <v>609</v>
      </c>
      <c r="D242" s="136" t="s">
        <v>141</v>
      </c>
      <c r="E242" s="137" t="s">
        <v>1448</v>
      </c>
      <c r="F242" s="138" t="s">
        <v>1449</v>
      </c>
      <c r="G242" s="139" t="s">
        <v>669</v>
      </c>
      <c r="H242" s="140">
        <v>3.5390000000000001</v>
      </c>
      <c r="I242" s="141"/>
      <c r="J242" s="141">
        <f t="shared" si="40"/>
        <v>0</v>
      </c>
      <c r="K242" s="142"/>
      <c r="L242" s="27"/>
      <c r="M242" s="143" t="s">
        <v>1</v>
      </c>
      <c r="N242" s="144" t="s">
        <v>38</v>
      </c>
      <c r="O242" s="145">
        <v>0</v>
      </c>
      <c r="P242" s="145">
        <f t="shared" si="41"/>
        <v>0</v>
      </c>
      <c r="Q242" s="145">
        <v>0</v>
      </c>
      <c r="R242" s="145">
        <f t="shared" si="42"/>
        <v>0</v>
      </c>
      <c r="S242" s="145">
        <v>0</v>
      </c>
      <c r="T242" s="146">
        <f t="shared" si="4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7" t="s">
        <v>403</v>
      </c>
      <c r="AT242" s="147" t="s">
        <v>141</v>
      </c>
      <c r="AU242" s="147" t="s">
        <v>146</v>
      </c>
      <c r="AY242" s="14" t="s">
        <v>139</v>
      </c>
      <c r="BE242" s="148">
        <f t="shared" si="44"/>
        <v>0</v>
      </c>
      <c r="BF242" s="148">
        <f t="shared" si="45"/>
        <v>0</v>
      </c>
      <c r="BG242" s="148">
        <f t="shared" si="46"/>
        <v>0</v>
      </c>
      <c r="BH242" s="148">
        <f t="shared" si="47"/>
        <v>0</v>
      </c>
      <c r="BI242" s="148">
        <f t="shared" si="48"/>
        <v>0</v>
      </c>
      <c r="BJ242" s="14" t="s">
        <v>146</v>
      </c>
      <c r="BK242" s="148">
        <f t="shared" si="49"/>
        <v>0</v>
      </c>
      <c r="BL242" s="14" t="s">
        <v>403</v>
      </c>
      <c r="BM242" s="147" t="s">
        <v>1486</v>
      </c>
    </row>
    <row r="243" spans="1:65" s="12" customFormat="1" ht="22.9" customHeight="1">
      <c r="B243" s="123"/>
      <c r="D243" s="124" t="s">
        <v>71</v>
      </c>
      <c r="E243" s="133" t="s">
        <v>1487</v>
      </c>
      <c r="F243" s="133" t="s">
        <v>1488</v>
      </c>
      <c r="I243" s="214"/>
      <c r="J243" s="134">
        <f>BK243</f>
        <v>0</v>
      </c>
      <c r="L243" s="123"/>
      <c r="M243" s="127"/>
      <c r="N243" s="128"/>
      <c r="O243" s="128"/>
      <c r="P243" s="129">
        <f>SUM(P244:P254)</f>
        <v>0</v>
      </c>
      <c r="Q243" s="128"/>
      <c r="R243" s="129">
        <f>SUM(R244:R254)</f>
        <v>0</v>
      </c>
      <c r="S243" s="128"/>
      <c r="T243" s="130">
        <f>SUM(T244:T254)</f>
        <v>0</v>
      </c>
      <c r="AR243" s="124" t="s">
        <v>151</v>
      </c>
      <c r="AT243" s="131" t="s">
        <v>71</v>
      </c>
      <c r="AU243" s="131" t="s">
        <v>80</v>
      </c>
      <c r="AY243" s="124" t="s">
        <v>139</v>
      </c>
      <c r="BK243" s="132">
        <f>SUM(BK244:BK254)</f>
        <v>0</v>
      </c>
    </row>
    <row r="244" spans="1:65" s="2" customFormat="1" ht="24">
      <c r="A244" s="26"/>
      <c r="B244" s="135"/>
      <c r="C244" s="149" t="s">
        <v>613</v>
      </c>
      <c r="D244" s="149" t="s">
        <v>209</v>
      </c>
      <c r="E244" s="150" t="s">
        <v>1489</v>
      </c>
      <c r="F244" s="151" t="s">
        <v>1490</v>
      </c>
      <c r="G244" s="152" t="s">
        <v>278</v>
      </c>
      <c r="H244" s="153">
        <v>1</v>
      </c>
      <c r="I244" s="154"/>
      <c r="J244" s="154">
        <f t="shared" ref="J244:J254" si="50">ROUND(I244*H244,2)</f>
        <v>0</v>
      </c>
      <c r="K244" s="155"/>
      <c r="L244" s="156"/>
      <c r="M244" s="157" t="s">
        <v>1</v>
      </c>
      <c r="N244" s="158" t="s">
        <v>38</v>
      </c>
      <c r="O244" s="145">
        <v>0</v>
      </c>
      <c r="P244" s="145">
        <f t="shared" ref="P244:P254" si="51">O244*H244</f>
        <v>0</v>
      </c>
      <c r="Q244" s="145">
        <v>0</v>
      </c>
      <c r="R244" s="145">
        <f t="shared" ref="R244:R254" si="52">Q244*H244</f>
        <v>0</v>
      </c>
      <c r="S244" s="145">
        <v>0</v>
      </c>
      <c r="T244" s="146">
        <f t="shared" ref="T244:T254" si="53"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7" t="s">
        <v>1159</v>
      </c>
      <c r="AT244" s="147" t="s">
        <v>209</v>
      </c>
      <c r="AU244" s="147" t="s">
        <v>146</v>
      </c>
      <c r="AY244" s="14" t="s">
        <v>139</v>
      </c>
      <c r="BE244" s="148">
        <f t="shared" ref="BE244:BE254" si="54">IF(N244="základná",J244,0)</f>
        <v>0</v>
      </c>
      <c r="BF244" s="148">
        <f t="shared" ref="BF244:BF254" si="55">IF(N244="znížená",J244,0)</f>
        <v>0</v>
      </c>
      <c r="BG244" s="148">
        <f t="shared" ref="BG244:BG254" si="56">IF(N244="zákl. prenesená",J244,0)</f>
        <v>0</v>
      </c>
      <c r="BH244" s="148">
        <f t="shared" ref="BH244:BH254" si="57">IF(N244="zníž. prenesená",J244,0)</f>
        <v>0</v>
      </c>
      <c r="BI244" s="148">
        <f t="shared" ref="BI244:BI254" si="58">IF(N244="nulová",J244,0)</f>
        <v>0</v>
      </c>
      <c r="BJ244" s="14" t="s">
        <v>146</v>
      </c>
      <c r="BK244" s="148">
        <f t="shared" ref="BK244:BK254" si="59">ROUND(I244*H244,2)</f>
        <v>0</v>
      </c>
      <c r="BL244" s="14" t="s">
        <v>403</v>
      </c>
      <c r="BM244" s="147" t="s">
        <v>1491</v>
      </c>
    </row>
    <row r="245" spans="1:65" s="2" customFormat="1" ht="16.5" customHeight="1">
      <c r="A245" s="26"/>
      <c r="B245" s="135"/>
      <c r="C245" s="149" t="s">
        <v>617</v>
      </c>
      <c r="D245" s="149" t="s">
        <v>209</v>
      </c>
      <c r="E245" s="150" t="s">
        <v>1492</v>
      </c>
      <c r="F245" s="151" t="s">
        <v>1493</v>
      </c>
      <c r="G245" s="152" t="s">
        <v>278</v>
      </c>
      <c r="H245" s="153">
        <v>1</v>
      </c>
      <c r="I245" s="154"/>
      <c r="J245" s="154">
        <f t="shared" si="50"/>
        <v>0</v>
      </c>
      <c r="K245" s="155"/>
      <c r="L245" s="156"/>
      <c r="M245" s="157" t="s">
        <v>1</v>
      </c>
      <c r="N245" s="158" t="s">
        <v>38</v>
      </c>
      <c r="O245" s="145">
        <v>0</v>
      </c>
      <c r="P245" s="145">
        <f t="shared" si="51"/>
        <v>0</v>
      </c>
      <c r="Q245" s="145">
        <v>0</v>
      </c>
      <c r="R245" s="145">
        <f t="shared" si="52"/>
        <v>0</v>
      </c>
      <c r="S245" s="145">
        <v>0</v>
      </c>
      <c r="T245" s="146">
        <f t="shared" si="5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7" t="s">
        <v>666</v>
      </c>
      <c r="AT245" s="147" t="s">
        <v>209</v>
      </c>
      <c r="AU245" s="147" t="s">
        <v>146</v>
      </c>
      <c r="AY245" s="14" t="s">
        <v>139</v>
      </c>
      <c r="BE245" s="148">
        <f t="shared" si="54"/>
        <v>0</v>
      </c>
      <c r="BF245" s="148">
        <f t="shared" si="55"/>
        <v>0</v>
      </c>
      <c r="BG245" s="148">
        <f t="shared" si="56"/>
        <v>0</v>
      </c>
      <c r="BH245" s="148">
        <f t="shared" si="57"/>
        <v>0</v>
      </c>
      <c r="BI245" s="148">
        <f t="shared" si="58"/>
        <v>0</v>
      </c>
      <c r="BJ245" s="14" t="s">
        <v>146</v>
      </c>
      <c r="BK245" s="148">
        <f t="shared" si="59"/>
        <v>0</v>
      </c>
      <c r="BL245" s="14" t="s">
        <v>666</v>
      </c>
      <c r="BM245" s="147" t="s">
        <v>1494</v>
      </c>
    </row>
    <row r="246" spans="1:65" s="2" customFormat="1" ht="16.5" customHeight="1">
      <c r="A246" s="26"/>
      <c r="B246" s="135"/>
      <c r="C246" s="149" t="s">
        <v>622</v>
      </c>
      <c r="D246" s="149" t="s">
        <v>209</v>
      </c>
      <c r="E246" s="150" t="s">
        <v>146</v>
      </c>
      <c r="F246" s="151" t="s">
        <v>1495</v>
      </c>
      <c r="G246" s="152" t="s">
        <v>278</v>
      </c>
      <c r="H246" s="153">
        <v>1</v>
      </c>
      <c r="I246" s="154"/>
      <c r="J246" s="154">
        <f t="shared" si="50"/>
        <v>0</v>
      </c>
      <c r="K246" s="155"/>
      <c r="L246" s="156"/>
      <c r="M246" s="157" t="s">
        <v>1</v>
      </c>
      <c r="N246" s="158" t="s">
        <v>38</v>
      </c>
      <c r="O246" s="145">
        <v>0</v>
      </c>
      <c r="P246" s="145">
        <f t="shared" si="51"/>
        <v>0</v>
      </c>
      <c r="Q246" s="145">
        <v>0</v>
      </c>
      <c r="R246" s="145">
        <f t="shared" si="52"/>
        <v>0</v>
      </c>
      <c r="S246" s="145">
        <v>0</v>
      </c>
      <c r="T246" s="146">
        <f t="shared" si="5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7" t="s">
        <v>666</v>
      </c>
      <c r="AT246" s="147" t="s">
        <v>209</v>
      </c>
      <c r="AU246" s="147" t="s">
        <v>146</v>
      </c>
      <c r="AY246" s="14" t="s">
        <v>139</v>
      </c>
      <c r="BE246" s="148">
        <f t="shared" si="54"/>
        <v>0</v>
      </c>
      <c r="BF246" s="148">
        <f t="shared" si="55"/>
        <v>0</v>
      </c>
      <c r="BG246" s="148">
        <f t="shared" si="56"/>
        <v>0</v>
      </c>
      <c r="BH246" s="148">
        <f t="shared" si="57"/>
        <v>0</v>
      </c>
      <c r="BI246" s="148">
        <f t="shared" si="58"/>
        <v>0</v>
      </c>
      <c r="BJ246" s="14" t="s">
        <v>146</v>
      </c>
      <c r="BK246" s="148">
        <f t="shared" si="59"/>
        <v>0</v>
      </c>
      <c r="BL246" s="14" t="s">
        <v>666</v>
      </c>
      <c r="BM246" s="147" t="s">
        <v>1496</v>
      </c>
    </row>
    <row r="247" spans="1:65" s="2" customFormat="1" ht="16.5" customHeight="1">
      <c r="A247" s="26"/>
      <c r="B247" s="135"/>
      <c r="C247" s="149" t="s">
        <v>630</v>
      </c>
      <c r="D247" s="149" t="s">
        <v>209</v>
      </c>
      <c r="E247" s="150" t="s">
        <v>1497</v>
      </c>
      <c r="F247" s="151" t="s">
        <v>1498</v>
      </c>
      <c r="G247" s="152" t="s">
        <v>278</v>
      </c>
      <c r="H247" s="153">
        <v>9</v>
      </c>
      <c r="I247" s="154"/>
      <c r="J247" s="154">
        <f t="shared" si="50"/>
        <v>0</v>
      </c>
      <c r="K247" s="155"/>
      <c r="L247" s="156"/>
      <c r="M247" s="157" t="s">
        <v>1</v>
      </c>
      <c r="N247" s="158" t="s">
        <v>38</v>
      </c>
      <c r="O247" s="145">
        <v>0</v>
      </c>
      <c r="P247" s="145">
        <f t="shared" si="51"/>
        <v>0</v>
      </c>
      <c r="Q247" s="145">
        <v>0</v>
      </c>
      <c r="R247" s="145">
        <f t="shared" si="52"/>
        <v>0</v>
      </c>
      <c r="S247" s="145">
        <v>0</v>
      </c>
      <c r="T247" s="146">
        <f t="shared" si="5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7" t="s">
        <v>666</v>
      </c>
      <c r="AT247" s="147" t="s">
        <v>209</v>
      </c>
      <c r="AU247" s="147" t="s">
        <v>146</v>
      </c>
      <c r="AY247" s="14" t="s">
        <v>139</v>
      </c>
      <c r="BE247" s="148">
        <f t="shared" si="54"/>
        <v>0</v>
      </c>
      <c r="BF247" s="148">
        <f t="shared" si="55"/>
        <v>0</v>
      </c>
      <c r="BG247" s="148">
        <f t="shared" si="56"/>
        <v>0</v>
      </c>
      <c r="BH247" s="148">
        <f t="shared" si="57"/>
        <v>0</v>
      </c>
      <c r="BI247" s="148">
        <f t="shared" si="58"/>
        <v>0</v>
      </c>
      <c r="BJ247" s="14" t="s">
        <v>146</v>
      </c>
      <c r="BK247" s="148">
        <f t="shared" si="59"/>
        <v>0</v>
      </c>
      <c r="BL247" s="14" t="s">
        <v>666</v>
      </c>
      <c r="BM247" s="147" t="s">
        <v>1499</v>
      </c>
    </row>
    <row r="248" spans="1:65" s="2" customFormat="1" ht="16.5" customHeight="1">
      <c r="A248" s="26"/>
      <c r="B248" s="135"/>
      <c r="C248" s="149" t="s">
        <v>634</v>
      </c>
      <c r="D248" s="149" t="s">
        <v>209</v>
      </c>
      <c r="E248" s="150" t="s">
        <v>1500</v>
      </c>
      <c r="F248" s="151" t="s">
        <v>1501</v>
      </c>
      <c r="G248" s="152" t="s">
        <v>278</v>
      </c>
      <c r="H248" s="153">
        <v>8</v>
      </c>
      <c r="I248" s="154"/>
      <c r="J248" s="154">
        <f t="shared" si="50"/>
        <v>0</v>
      </c>
      <c r="K248" s="155"/>
      <c r="L248" s="156"/>
      <c r="M248" s="157" t="s">
        <v>1</v>
      </c>
      <c r="N248" s="158" t="s">
        <v>38</v>
      </c>
      <c r="O248" s="145">
        <v>0</v>
      </c>
      <c r="P248" s="145">
        <f t="shared" si="51"/>
        <v>0</v>
      </c>
      <c r="Q248" s="145">
        <v>0</v>
      </c>
      <c r="R248" s="145">
        <f t="shared" si="52"/>
        <v>0</v>
      </c>
      <c r="S248" s="145">
        <v>0</v>
      </c>
      <c r="T248" s="146">
        <f t="shared" si="5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7" t="s">
        <v>666</v>
      </c>
      <c r="AT248" s="147" t="s">
        <v>209</v>
      </c>
      <c r="AU248" s="147" t="s">
        <v>146</v>
      </c>
      <c r="AY248" s="14" t="s">
        <v>139</v>
      </c>
      <c r="BE248" s="148">
        <f t="shared" si="54"/>
        <v>0</v>
      </c>
      <c r="BF248" s="148">
        <f t="shared" si="55"/>
        <v>0</v>
      </c>
      <c r="BG248" s="148">
        <f t="shared" si="56"/>
        <v>0</v>
      </c>
      <c r="BH248" s="148">
        <f t="shared" si="57"/>
        <v>0</v>
      </c>
      <c r="BI248" s="148">
        <f t="shared" si="58"/>
        <v>0</v>
      </c>
      <c r="BJ248" s="14" t="s">
        <v>146</v>
      </c>
      <c r="BK248" s="148">
        <f t="shared" si="59"/>
        <v>0</v>
      </c>
      <c r="BL248" s="14" t="s">
        <v>666</v>
      </c>
      <c r="BM248" s="147" t="s">
        <v>1502</v>
      </c>
    </row>
    <row r="249" spans="1:65" s="2" customFormat="1" ht="16.5" customHeight="1">
      <c r="A249" s="26"/>
      <c r="B249" s="135"/>
      <c r="C249" s="149" t="s">
        <v>638</v>
      </c>
      <c r="D249" s="149" t="s">
        <v>209</v>
      </c>
      <c r="E249" s="150" t="s">
        <v>1503</v>
      </c>
      <c r="F249" s="151" t="s">
        <v>1504</v>
      </c>
      <c r="G249" s="152" t="s">
        <v>278</v>
      </c>
      <c r="H249" s="153">
        <v>3</v>
      </c>
      <c r="I249" s="154"/>
      <c r="J249" s="154">
        <f t="shared" si="50"/>
        <v>0</v>
      </c>
      <c r="K249" s="155"/>
      <c r="L249" s="156"/>
      <c r="M249" s="157" t="s">
        <v>1</v>
      </c>
      <c r="N249" s="158" t="s">
        <v>38</v>
      </c>
      <c r="O249" s="145">
        <v>0</v>
      </c>
      <c r="P249" s="145">
        <f t="shared" si="51"/>
        <v>0</v>
      </c>
      <c r="Q249" s="145">
        <v>0</v>
      </c>
      <c r="R249" s="145">
        <f t="shared" si="52"/>
        <v>0</v>
      </c>
      <c r="S249" s="145">
        <v>0</v>
      </c>
      <c r="T249" s="146">
        <f t="shared" si="5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7" t="s">
        <v>666</v>
      </c>
      <c r="AT249" s="147" t="s">
        <v>209</v>
      </c>
      <c r="AU249" s="147" t="s">
        <v>146</v>
      </c>
      <c r="AY249" s="14" t="s">
        <v>139</v>
      </c>
      <c r="BE249" s="148">
        <f t="shared" si="54"/>
        <v>0</v>
      </c>
      <c r="BF249" s="148">
        <f t="shared" si="55"/>
        <v>0</v>
      </c>
      <c r="BG249" s="148">
        <f t="shared" si="56"/>
        <v>0</v>
      </c>
      <c r="BH249" s="148">
        <f t="shared" si="57"/>
        <v>0</v>
      </c>
      <c r="BI249" s="148">
        <f t="shared" si="58"/>
        <v>0</v>
      </c>
      <c r="BJ249" s="14" t="s">
        <v>146</v>
      </c>
      <c r="BK249" s="148">
        <f t="shared" si="59"/>
        <v>0</v>
      </c>
      <c r="BL249" s="14" t="s">
        <v>666</v>
      </c>
      <c r="BM249" s="147" t="s">
        <v>1505</v>
      </c>
    </row>
    <row r="250" spans="1:65" s="2" customFormat="1" ht="16.5" customHeight="1">
      <c r="A250" s="26"/>
      <c r="B250" s="135"/>
      <c r="C250" s="149" t="s">
        <v>642</v>
      </c>
      <c r="D250" s="149" t="s">
        <v>209</v>
      </c>
      <c r="E250" s="150" t="s">
        <v>1506</v>
      </c>
      <c r="F250" s="151" t="s">
        <v>1507</v>
      </c>
      <c r="G250" s="152" t="s">
        <v>278</v>
      </c>
      <c r="H250" s="153">
        <v>2</v>
      </c>
      <c r="I250" s="154"/>
      <c r="J250" s="154">
        <f t="shared" si="50"/>
        <v>0</v>
      </c>
      <c r="K250" s="155"/>
      <c r="L250" s="156"/>
      <c r="M250" s="157" t="s">
        <v>1</v>
      </c>
      <c r="N250" s="158" t="s">
        <v>38</v>
      </c>
      <c r="O250" s="145">
        <v>0</v>
      </c>
      <c r="P250" s="145">
        <f t="shared" si="51"/>
        <v>0</v>
      </c>
      <c r="Q250" s="145">
        <v>0</v>
      </c>
      <c r="R250" s="145">
        <f t="shared" si="52"/>
        <v>0</v>
      </c>
      <c r="S250" s="145">
        <v>0</v>
      </c>
      <c r="T250" s="146">
        <f t="shared" si="5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7" t="s">
        <v>666</v>
      </c>
      <c r="AT250" s="147" t="s">
        <v>209</v>
      </c>
      <c r="AU250" s="147" t="s">
        <v>146</v>
      </c>
      <c r="AY250" s="14" t="s">
        <v>139</v>
      </c>
      <c r="BE250" s="148">
        <f t="shared" si="54"/>
        <v>0</v>
      </c>
      <c r="BF250" s="148">
        <f t="shared" si="55"/>
        <v>0</v>
      </c>
      <c r="BG250" s="148">
        <f t="shared" si="56"/>
        <v>0</v>
      </c>
      <c r="BH250" s="148">
        <f t="shared" si="57"/>
        <v>0</v>
      </c>
      <c r="BI250" s="148">
        <f t="shared" si="58"/>
        <v>0</v>
      </c>
      <c r="BJ250" s="14" t="s">
        <v>146</v>
      </c>
      <c r="BK250" s="148">
        <f t="shared" si="59"/>
        <v>0</v>
      </c>
      <c r="BL250" s="14" t="s">
        <v>666</v>
      </c>
      <c r="BM250" s="147" t="s">
        <v>1508</v>
      </c>
    </row>
    <row r="251" spans="1:65" s="2" customFormat="1" ht="16.5" customHeight="1">
      <c r="A251" s="26"/>
      <c r="B251" s="135"/>
      <c r="C251" s="136" t="s">
        <v>646</v>
      </c>
      <c r="D251" s="136" t="s">
        <v>141</v>
      </c>
      <c r="E251" s="137" t="s">
        <v>1509</v>
      </c>
      <c r="F251" s="138" t="s">
        <v>1510</v>
      </c>
      <c r="G251" s="139" t="s">
        <v>669</v>
      </c>
      <c r="H251" s="140">
        <v>0.63800000000000001</v>
      </c>
      <c r="I251" s="141"/>
      <c r="J251" s="141">
        <f t="shared" si="50"/>
        <v>0</v>
      </c>
      <c r="K251" s="142"/>
      <c r="L251" s="27"/>
      <c r="M251" s="143" t="s">
        <v>1</v>
      </c>
      <c r="N251" s="144" t="s">
        <v>38</v>
      </c>
      <c r="O251" s="145">
        <v>0</v>
      </c>
      <c r="P251" s="145">
        <f t="shared" si="51"/>
        <v>0</v>
      </c>
      <c r="Q251" s="145">
        <v>0</v>
      </c>
      <c r="R251" s="145">
        <f t="shared" si="52"/>
        <v>0</v>
      </c>
      <c r="S251" s="145">
        <v>0</v>
      </c>
      <c r="T251" s="146">
        <f t="shared" si="5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7" t="s">
        <v>403</v>
      </c>
      <c r="AT251" s="147" t="s">
        <v>141</v>
      </c>
      <c r="AU251" s="147" t="s">
        <v>146</v>
      </c>
      <c r="AY251" s="14" t="s">
        <v>139</v>
      </c>
      <c r="BE251" s="148">
        <f t="shared" si="54"/>
        <v>0</v>
      </c>
      <c r="BF251" s="148">
        <f t="shared" si="55"/>
        <v>0</v>
      </c>
      <c r="BG251" s="148">
        <f t="shared" si="56"/>
        <v>0</v>
      </c>
      <c r="BH251" s="148">
        <f t="shared" si="57"/>
        <v>0</v>
      </c>
      <c r="BI251" s="148">
        <f t="shared" si="58"/>
        <v>0</v>
      </c>
      <c r="BJ251" s="14" t="s">
        <v>146</v>
      </c>
      <c r="BK251" s="148">
        <f t="shared" si="59"/>
        <v>0</v>
      </c>
      <c r="BL251" s="14" t="s">
        <v>403</v>
      </c>
      <c r="BM251" s="147" t="s">
        <v>1511</v>
      </c>
    </row>
    <row r="252" spans="1:65" s="2" customFormat="1" ht="16.5" customHeight="1">
      <c r="A252" s="26"/>
      <c r="B252" s="135"/>
      <c r="C252" s="136" t="s">
        <v>650</v>
      </c>
      <c r="D252" s="136" t="s">
        <v>141</v>
      </c>
      <c r="E252" s="137" t="s">
        <v>1445</v>
      </c>
      <c r="F252" s="138" t="s">
        <v>1446</v>
      </c>
      <c r="G252" s="139" t="s">
        <v>669</v>
      </c>
      <c r="H252" s="140">
        <v>4.5759999999999996</v>
      </c>
      <c r="I252" s="141"/>
      <c r="J252" s="141">
        <f t="shared" si="50"/>
        <v>0</v>
      </c>
      <c r="K252" s="142"/>
      <c r="L252" s="27"/>
      <c r="M252" s="143" t="s">
        <v>1</v>
      </c>
      <c r="N252" s="144" t="s">
        <v>38</v>
      </c>
      <c r="O252" s="145">
        <v>0</v>
      </c>
      <c r="P252" s="145">
        <f t="shared" si="51"/>
        <v>0</v>
      </c>
      <c r="Q252" s="145">
        <v>0</v>
      </c>
      <c r="R252" s="145">
        <f t="shared" si="52"/>
        <v>0</v>
      </c>
      <c r="S252" s="145">
        <v>0</v>
      </c>
      <c r="T252" s="146">
        <f t="shared" si="5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7" t="s">
        <v>666</v>
      </c>
      <c r="AT252" s="147" t="s">
        <v>141</v>
      </c>
      <c r="AU252" s="147" t="s">
        <v>146</v>
      </c>
      <c r="AY252" s="14" t="s">
        <v>139</v>
      </c>
      <c r="BE252" s="148">
        <f t="shared" si="54"/>
        <v>0</v>
      </c>
      <c r="BF252" s="148">
        <f t="shared" si="55"/>
        <v>0</v>
      </c>
      <c r="BG252" s="148">
        <f t="shared" si="56"/>
        <v>0</v>
      </c>
      <c r="BH252" s="148">
        <f t="shared" si="57"/>
        <v>0</v>
      </c>
      <c r="BI252" s="148">
        <f t="shared" si="58"/>
        <v>0</v>
      </c>
      <c r="BJ252" s="14" t="s">
        <v>146</v>
      </c>
      <c r="BK252" s="148">
        <f t="shared" si="59"/>
        <v>0</v>
      </c>
      <c r="BL252" s="14" t="s">
        <v>666</v>
      </c>
      <c r="BM252" s="147" t="s">
        <v>1512</v>
      </c>
    </row>
    <row r="253" spans="1:65" s="2" customFormat="1" ht="16.5" customHeight="1">
      <c r="A253" s="26"/>
      <c r="B253" s="135"/>
      <c r="C253" s="136" t="s">
        <v>654</v>
      </c>
      <c r="D253" s="136" t="s">
        <v>141</v>
      </c>
      <c r="E253" s="137" t="s">
        <v>1448</v>
      </c>
      <c r="F253" s="138" t="s">
        <v>1449</v>
      </c>
      <c r="G253" s="139" t="s">
        <v>669</v>
      </c>
      <c r="H253" s="140">
        <v>6.0380000000000003</v>
      </c>
      <c r="I253" s="141"/>
      <c r="J253" s="141">
        <f t="shared" si="50"/>
        <v>0</v>
      </c>
      <c r="K253" s="142"/>
      <c r="L253" s="27"/>
      <c r="M253" s="143" t="s">
        <v>1</v>
      </c>
      <c r="N253" s="144" t="s">
        <v>38</v>
      </c>
      <c r="O253" s="145">
        <v>0</v>
      </c>
      <c r="P253" s="145">
        <f t="shared" si="51"/>
        <v>0</v>
      </c>
      <c r="Q253" s="145">
        <v>0</v>
      </c>
      <c r="R253" s="145">
        <f t="shared" si="52"/>
        <v>0</v>
      </c>
      <c r="S253" s="145">
        <v>0</v>
      </c>
      <c r="T253" s="146">
        <f t="shared" si="5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7" t="s">
        <v>403</v>
      </c>
      <c r="AT253" s="147" t="s">
        <v>141</v>
      </c>
      <c r="AU253" s="147" t="s">
        <v>146</v>
      </c>
      <c r="AY253" s="14" t="s">
        <v>139</v>
      </c>
      <c r="BE253" s="148">
        <f t="shared" si="54"/>
        <v>0</v>
      </c>
      <c r="BF253" s="148">
        <f t="shared" si="55"/>
        <v>0</v>
      </c>
      <c r="BG253" s="148">
        <f t="shared" si="56"/>
        <v>0</v>
      </c>
      <c r="BH253" s="148">
        <f t="shared" si="57"/>
        <v>0</v>
      </c>
      <c r="BI253" s="148">
        <f t="shared" si="58"/>
        <v>0</v>
      </c>
      <c r="BJ253" s="14" t="s">
        <v>146</v>
      </c>
      <c r="BK253" s="148">
        <f t="shared" si="59"/>
        <v>0</v>
      </c>
      <c r="BL253" s="14" t="s">
        <v>403</v>
      </c>
      <c r="BM253" s="147" t="s">
        <v>1513</v>
      </c>
    </row>
    <row r="254" spans="1:65" s="2" customFormat="1" ht="16.5" customHeight="1">
      <c r="A254" s="26"/>
      <c r="B254" s="135"/>
      <c r="C254" s="136" t="s">
        <v>658</v>
      </c>
      <c r="D254" s="136" t="s">
        <v>141</v>
      </c>
      <c r="E254" s="137" t="s">
        <v>1514</v>
      </c>
      <c r="F254" s="138" t="s">
        <v>1515</v>
      </c>
      <c r="G254" s="139" t="s">
        <v>669</v>
      </c>
      <c r="H254" s="140">
        <v>15</v>
      </c>
      <c r="I254" s="141"/>
      <c r="J254" s="141">
        <f t="shared" si="50"/>
        <v>0</v>
      </c>
      <c r="K254" s="142"/>
      <c r="L254" s="27"/>
      <c r="M254" s="143" t="s">
        <v>1</v>
      </c>
      <c r="N254" s="144" t="s">
        <v>38</v>
      </c>
      <c r="O254" s="145">
        <v>0</v>
      </c>
      <c r="P254" s="145">
        <f t="shared" si="51"/>
        <v>0</v>
      </c>
      <c r="Q254" s="145">
        <v>0</v>
      </c>
      <c r="R254" s="145">
        <f t="shared" si="52"/>
        <v>0</v>
      </c>
      <c r="S254" s="145">
        <v>0</v>
      </c>
      <c r="T254" s="146">
        <f t="shared" si="5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7" t="s">
        <v>403</v>
      </c>
      <c r="AT254" s="147" t="s">
        <v>141</v>
      </c>
      <c r="AU254" s="147" t="s">
        <v>146</v>
      </c>
      <c r="AY254" s="14" t="s">
        <v>139</v>
      </c>
      <c r="BE254" s="148">
        <f t="shared" si="54"/>
        <v>0</v>
      </c>
      <c r="BF254" s="148">
        <f t="shared" si="55"/>
        <v>0</v>
      </c>
      <c r="BG254" s="148">
        <f t="shared" si="56"/>
        <v>0</v>
      </c>
      <c r="BH254" s="148">
        <f t="shared" si="57"/>
        <v>0</v>
      </c>
      <c r="BI254" s="148">
        <f t="shared" si="58"/>
        <v>0</v>
      </c>
      <c r="BJ254" s="14" t="s">
        <v>146</v>
      </c>
      <c r="BK254" s="148">
        <f t="shared" si="59"/>
        <v>0</v>
      </c>
      <c r="BL254" s="14" t="s">
        <v>403</v>
      </c>
      <c r="BM254" s="147" t="s">
        <v>1516</v>
      </c>
    </row>
    <row r="255" spans="1:65" s="12" customFormat="1" ht="22.9" customHeight="1">
      <c r="B255" s="123"/>
      <c r="D255" s="124" t="s">
        <v>71</v>
      </c>
      <c r="E255" s="133" t="s">
        <v>1517</v>
      </c>
      <c r="F255" s="133" t="s">
        <v>1518</v>
      </c>
      <c r="I255" s="214"/>
      <c r="J255" s="134">
        <f>BK255</f>
        <v>0</v>
      </c>
      <c r="L255" s="123"/>
      <c r="M255" s="127"/>
      <c r="N255" s="128"/>
      <c r="O255" s="128"/>
      <c r="P255" s="129">
        <f>SUM(P256:P264)</f>
        <v>10.8386</v>
      </c>
      <c r="Q255" s="128"/>
      <c r="R255" s="129">
        <f>SUM(R256:R264)</f>
        <v>0</v>
      </c>
      <c r="S255" s="128"/>
      <c r="T255" s="130">
        <f>SUM(T256:T264)</f>
        <v>0</v>
      </c>
      <c r="AR255" s="124" t="s">
        <v>151</v>
      </c>
      <c r="AT255" s="131" t="s">
        <v>71</v>
      </c>
      <c r="AU255" s="131" t="s">
        <v>80</v>
      </c>
      <c r="AY255" s="124" t="s">
        <v>139</v>
      </c>
      <c r="BK255" s="132">
        <f>SUM(BK256:BK264)</f>
        <v>0</v>
      </c>
    </row>
    <row r="256" spans="1:65" s="2" customFormat="1" ht="16.5" customHeight="1">
      <c r="A256" s="26"/>
      <c r="B256" s="135"/>
      <c r="C256" s="136" t="s">
        <v>662</v>
      </c>
      <c r="D256" s="136" t="s">
        <v>141</v>
      </c>
      <c r="E256" s="137" t="s">
        <v>1519</v>
      </c>
      <c r="F256" s="138" t="s">
        <v>1520</v>
      </c>
      <c r="G256" s="139" t="s">
        <v>1214</v>
      </c>
      <c r="H256" s="140">
        <v>4</v>
      </c>
      <c r="I256" s="141"/>
      <c r="J256" s="141">
        <f t="shared" ref="J256:J264" si="60">ROUND(I256*H256,2)</f>
        <v>0</v>
      </c>
      <c r="K256" s="142"/>
      <c r="L256" s="27"/>
      <c r="M256" s="143" t="s">
        <v>1</v>
      </c>
      <c r="N256" s="144" t="s">
        <v>38</v>
      </c>
      <c r="O256" s="145">
        <v>0.437</v>
      </c>
      <c r="P256" s="145">
        <f t="shared" ref="P256:P264" si="61">O256*H256</f>
        <v>1.748</v>
      </c>
      <c r="Q256" s="145">
        <v>0</v>
      </c>
      <c r="R256" s="145">
        <f t="shared" ref="R256:R264" si="62">Q256*H256</f>
        <v>0</v>
      </c>
      <c r="S256" s="145">
        <v>0</v>
      </c>
      <c r="T256" s="146">
        <f t="shared" ref="T256:T264" si="63">S256*H256</f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7" t="s">
        <v>403</v>
      </c>
      <c r="AT256" s="147" t="s">
        <v>141</v>
      </c>
      <c r="AU256" s="147" t="s">
        <v>146</v>
      </c>
      <c r="AY256" s="14" t="s">
        <v>139</v>
      </c>
      <c r="BE256" s="148">
        <f t="shared" ref="BE256:BE264" si="64">IF(N256="základná",J256,0)</f>
        <v>0</v>
      </c>
      <c r="BF256" s="148">
        <f t="shared" ref="BF256:BF264" si="65">IF(N256="znížená",J256,0)</f>
        <v>0</v>
      </c>
      <c r="BG256" s="148">
        <f t="shared" ref="BG256:BG264" si="66">IF(N256="zákl. prenesená",J256,0)</f>
        <v>0</v>
      </c>
      <c r="BH256" s="148">
        <f t="shared" ref="BH256:BH264" si="67">IF(N256="zníž. prenesená",J256,0)</f>
        <v>0</v>
      </c>
      <c r="BI256" s="148">
        <f t="shared" ref="BI256:BI264" si="68">IF(N256="nulová",J256,0)</f>
        <v>0</v>
      </c>
      <c r="BJ256" s="14" t="s">
        <v>146</v>
      </c>
      <c r="BK256" s="148">
        <f t="shared" ref="BK256:BK264" si="69">ROUND(I256*H256,2)</f>
        <v>0</v>
      </c>
      <c r="BL256" s="14" t="s">
        <v>403</v>
      </c>
      <c r="BM256" s="147" t="s">
        <v>1521</v>
      </c>
    </row>
    <row r="257" spans="1:65" s="2" customFormat="1" ht="16.5" customHeight="1">
      <c r="A257" s="26"/>
      <c r="B257" s="135"/>
      <c r="C257" s="149" t="s">
        <v>666</v>
      </c>
      <c r="D257" s="149" t="s">
        <v>209</v>
      </c>
      <c r="E257" s="150" t="s">
        <v>1522</v>
      </c>
      <c r="F257" s="151" t="s">
        <v>1523</v>
      </c>
      <c r="G257" s="152" t="s">
        <v>278</v>
      </c>
      <c r="H257" s="153">
        <v>2</v>
      </c>
      <c r="I257" s="154"/>
      <c r="J257" s="154">
        <f t="shared" si="60"/>
        <v>0</v>
      </c>
      <c r="K257" s="155"/>
      <c r="L257" s="156"/>
      <c r="M257" s="157" t="s">
        <v>1</v>
      </c>
      <c r="N257" s="158" t="s">
        <v>38</v>
      </c>
      <c r="O257" s="145">
        <v>0</v>
      </c>
      <c r="P257" s="145">
        <f t="shared" si="61"/>
        <v>0</v>
      </c>
      <c r="Q257" s="145">
        <v>0</v>
      </c>
      <c r="R257" s="145">
        <f t="shared" si="62"/>
        <v>0</v>
      </c>
      <c r="S257" s="145">
        <v>0</v>
      </c>
      <c r="T257" s="146">
        <f t="shared" si="6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7" t="s">
        <v>666</v>
      </c>
      <c r="AT257" s="147" t="s">
        <v>209</v>
      </c>
      <c r="AU257" s="147" t="s">
        <v>146</v>
      </c>
      <c r="AY257" s="14" t="s">
        <v>139</v>
      </c>
      <c r="BE257" s="148">
        <f t="shared" si="64"/>
        <v>0</v>
      </c>
      <c r="BF257" s="148">
        <f t="shared" si="65"/>
        <v>0</v>
      </c>
      <c r="BG257" s="148">
        <f t="shared" si="66"/>
        <v>0</v>
      </c>
      <c r="BH257" s="148">
        <f t="shared" si="67"/>
        <v>0</v>
      </c>
      <c r="BI257" s="148">
        <f t="shared" si="68"/>
        <v>0</v>
      </c>
      <c r="BJ257" s="14" t="s">
        <v>146</v>
      </c>
      <c r="BK257" s="148">
        <f t="shared" si="69"/>
        <v>0</v>
      </c>
      <c r="BL257" s="14" t="s">
        <v>666</v>
      </c>
      <c r="BM257" s="147" t="s">
        <v>1524</v>
      </c>
    </row>
    <row r="258" spans="1:65" s="2" customFormat="1" ht="16.5" customHeight="1">
      <c r="A258" s="26"/>
      <c r="B258" s="135"/>
      <c r="C258" s="149" t="s">
        <v>673</v>
      </c>
      <c r="D258" s="149" t="s">
        <v>209</v>
      </c>
      <c r="E258" s="150" t="s">
        <v>1525</v>
      </c>
      <c r="F258" s="151" t="s">
        <v>1526</v>
      </c>
      <c r="G258" s="152" t="s">
        <v>278</v>
      </c>
      <c r="H258" s="153">
        <v>2</v>
      </c>
      <c r="I258" s="154"/>
      <c r="J258" s="154">
        <f t="shared" si="60"/>
        <v>0</v>
      </c>
      <c r="K258" s="155"/>
      <c r="L258" s="156"/>
      <c r="M258" s="157" t="s">
        <v>1</v>
      </c>
      <c r="N258" s="158" t="s">
        <v>38</v>
      </c>
      <c r="O258" s="145">
        <v>0</v>
      </c>
      <c r="P258" s="145">
        <f t="shared" si="61"/>
        <v>0</v>
      </c>
      <c r="Q258" s="145">
        <v>0</v>
      </c>
      <c r="R258" s="145">
        <f t="shared" si="62"/>
        <v>0</v>
      </c>
      <c r="S258" s="145">
        <v>0</v>
      </c>
      <c r="T258" s="146">
        <f t="shared" si="6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7" t="s">
        <v>666</v>
      </c>
      <c r="AT258" s="147" t="s">
        <v>209</v>
      </c>
      <c r="AU258" s="147" t="s">
        <v>146</v>
      </c>
      <c r="AY258" s="14" t="s">
        <v>139</v>
      </c>
      <c r="BE258" s="148">
        <f t="shared" si="64"/>
        <v>0</v>
      </c>
      <c r="BF258" s="148">
        <f t="shared" si="65"/>
        <v>0</v>
      </c>
      <c r="BG258" s="148">
        <f t="shared" si="66"/>
        <v>0</v>
      </c>
      <c r="BH258" s="148">
        <f t="shared" si="67"/>
        <v>0</v>
      </c>
      <c r="BI258" s="148">
        <f t="shared" si="68"/>
        <v>0</v>
      </c>
      <c r="BJ258" s="14" t="s">
        <v>146</v>
      </c>
      <c r="BK258" s="148">
        <f t="shared" si="69"/>
        <v>0</v>
      </c>
      <c r="BL258" s="14" t="s">
        <v>666</v>
      </c>
      <c r="BM258" s="147" t="s">
        <v>1527</v>
      </c>
    </row>
    <row r="259" spans="1:65" s="2" customFormat="1" ht="24">
      <c r="A259" s="26"/>
      <c r="B259" s="135"/>
      <c r="C259" s="136" t="s">
        <v>677</v>
      </c>
      <c r="D259" s="136" t="s">
        <v>141</v>
      </c>
      <c r="E259" s="137" t="s">
        <v>1528</v>
      </c>
      <c r="F259" s="138" t="s">
        <v>1529</v>
      </c>
      <c r="G259" s="139" t="s">
        <v>154</v>
      </c>
      <c r="H259" s="140">
        <v>60</v>
      </c>
      <c r="I259" s="141"/>
      <c r="J259" s="141">
        <f t="shared" si="60"/>
        <v>0</v>
      </c>
      <c r="K259" s="142"/>
      <c r="L259" s="27"/>
      <c r="M259" s="143" t="s">
        <v>1</v>
      </c>
      <c r="N259" s="144" t="s">
        <v>38</v>
      </c>
      <c r="O259" s="145">
        <v>4.3290000000000002E-2</v>
      </c>
      <c r="P259" s="145">
        <f t="shared" si="61"/>
        <v>2.5973999999999999</v>
      </c>
      <c r="Q259" s="145">
        <v>0</v>
      </c>
      <c r="R259" s="145">
        <f t="shared" si="62"/>
        <v>0</v>
      </c>
      <c r="S259" s="145">
        <v>0</v>
      </c>
      <c r="T259" s="146">
        <f t="shared" si="6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7" t="s">
        <v>403</v>
      </c>
      <c r="AT259" s="147" t="s">
        <v>141</v>
      </c>
      <c r="AU259" s="147" t="s">
        <v>146</v>
      </c>
      <c r="AY259" s="14" t="s">
        <v>139</v>
      </c>
      <c r="BE259" s="148">
        <f t="shared" si="64"/>
        <v>0</v>
      </c>
      <c r="BF259" s="148">
        <f t="shared" si="65"/>
        <v>0</v>
      </c>
      <c r="BG259" s="148">
        <f t="shared" si="66"/>
        <v>0</v>
      </c>
      <c r="BH259" s="148">
        <f t="shared" si="67"/>
        <v>0</v>
      </c>
      <c r="BI259" s="148">
        <f t="shared" si="68"/>
        <v>0</v>
      </c>
      <c r="BJ259" s="14" t="s">
        <v>146</v>
      </c>
      <c r="BK259" s="148">
        <f t="shared" si="69"/>
        <v>0</v>
      </c>
      <c r="BL259" s="14" t="s">
        <v>403</v>
      </c>
      <c r="BM259" s="147" t="s">
        <v>1530</v>
      </c>
    </row>
    <row r="260" spans="1:65" s="2" customFormat="1" ht="16.5" customHeight="1">
      <c r="A260" s="26"/>
      <c r="B260" s="135"/>
      <c r="C260" s="149" t="s">
        <v>681</v>
      </c>
      <c r="D260" s="149" t="s">
        <v>209</v>
      </c>
      <c r="E260" s="150" t="s">
        <v>1531</v>
      </c>
      <c r="F260" s="151" t="s">
        <v>1532</v>
      </c>
      <c r="G260" s="152" t="s">
        <v>154</v>
      </c>
      <c r="H260" s="153">
        <v>63</v>
      </c>
      <c r="I260" s="154"/>
      <c r="J260" s="154">
        <f t="shared" si="60"/>
        <v>0</v>
      </c>
      <c r="K260" s="155"/>
      <c r="L260" s="156"/>
      <c r="M260" s="157" t="s">
        <v>1</v>
      </c>
      <c r="N260" s="158" t="s">
        <v>38</v>
      </c>
      <c r="O260" s="145">
        <v>0</v>
      </c>
      <c r="P260" s="145">
        <f t="shared" si="61"/>
        <v>0</v>
      </c>
      <c r="Q260" s="145">
        <v>0</v>
      </c>
      <c r="R260" s="145">
        <f t="shared" si="62"/>
        <v>0</v>
      </c>
      <c r="S260" s="145">
        <v>0</v>
      </c>
      <c r="T260" s="146">
        <f t="shared" si="6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7" t="s">
        <v>666</v>
      </c>
      <c r="AT260" s="147" t="s">
        <v>209</v>
      </c>
      <c r="AU260" s="147" t="s">
        <v>146</v>
      </c>
      <c r="AY260" s="14" t="s">
        <v>139</v>
      </c>
      <c r="BE260" s="148">
        <f t="shared" si="64"/>
        <v>0</v>
      </c>
      <c r="BF260" s="148">
        <f t="shared" si="65"/>
        <v>0</v>
      </c>
      <c r="BG260" s="148">
        <f t="shared" si="66"/>
        <v>0</v>
      </c>
      <c r="BH260" s="148">
        <f t="shared" si="67"/>
        <v>0</v>
      </c>
      <c r="BI260" s="148">
        <f t="shared" si="68"/>
        <v>0</v>
      </c>
      <c r="BJ260" s="14" t="s">
        <v>146</v>
      </c>
      <c r="BK260" s="148">
        <f t="shared" si="69"/>
        <v>0</v>
      </c>
      <c r="BL260" s="14" t="s">
        <v>666</v>
      </c>
      <c r="BM260" s="147" t="s">
        <v>1533</v>
      </c>
    </row>
    <row r="261" spans="1:65" s="2" customFormat="1" ht="36">
      <c r="A261" s="26"/>
      <c r="B261" s="135"/>
      <c r="C261" s="136" t="s">
        <v>685</v>
      </c>
      <c r="D261" s="136" t="s">
        <v>141</v>
      </c>
      <c r="E261" s="137" t="s">
        <v>1534</v>
      </c>
      <c r="F261" s="138" t="s">
        <v>1535</v>
      </c>
      <c r="G261" s="139" t="s">
        <v>154</v>
      </c>
      <c r="H261" s="140">
        <v>120</v>
      </c>
      <c r="I261" s="141"/>
      <c r="J261" s="141">
        <f t="shared" si="60"/>
        <v>0</v>
      </c>
      <c r="K261" s="142"/>
      <c r="L261" s="27"/>
      <c r="M261" s="143" t="s">
        <v>1</v>
      </c>
      <c r="N261" s="144" t="s">
        <v>38</v>
      </c>
      <c r="O261" s="145">
        <v>5.4109999999999998E-2</v>
      </c>
      <c r="P261" s="145">
        <f t="shared" si="61"/>
        <v>6.4931999999999999</v>
      </c>
      <c r="Q261" s="145">
        <v>0</v>
      </c>
      <c r="R261" s="145">
        <f t="shared" si="62"/>
        <v>0</v>
      </c>
      <c r="S261" s="145">
        <v>0</v>
      </c>
      <c r="T261" s="146">
        <f t="shared" si="6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7" t="s">
        <v>403</v>
      </c>
      <c r="AT261" s="147" t="s">
        <v>141</v>
      </c>
      <c r="AU261" s="147" t="s">
        <v>146</v>
      </c>
      <c r="AY261" s="14" t="s">
        <v>139</v>
      </c>
      <c r="BE261" s="148">
        <f t="shared" si="64"/>
        <v>0</v>
      </c>
      <c r="BF261" s="148">
        <f t="shared" si="65"/>
        <v>0</v>
      </c>
      <c r="BG261" s="148">
        <f t="shared" si="66"/>
        <v>0</v>
      </c>
      <c r="BH261" s="148">
        <f t="shared" si="67"/>
        <v>0</v>
      </c>
      <c r="BI261" s="148">
        <f t="shared" si="68"/>
        <v>0</v>
      </c>
      <c r="BJ261" s="14" t="s">
        <v>146</v>
      </c>
      <c r="BK261" s="148">
        <f t="shared" si="69"/>
        <v>0</v>
      </c>
      <c r="BL261" s="14" t="s">
        <v>403</v>
      </c>
      <c r="BM261" s="147" t="s">
        <v>1536</v>
      </c>
    </row>
    <row r="262" spans="1:65" s="2" customFormat="1" ht="16.5" customHeight="1">
      <c r="A262" s="26"/>
      <c r="B262" s="135"/>
      <c r="C262" s="149" t="s">
        <v>689</v>
      </c>
      <c r="D262" s="149" t="s">
        <v>209</v>
      </c>
      <c r="E262" s="150" t="s">
        <v>1537</v>
      </c>
      <c r="F262" s="151" t="s">
        <v>1538</v>
      </c>
      <c r="G262" s="152" t="s">
        <v>154</v>
      </c>
      <c r="H262" s="153">
        <v>126</v>
      </c>
      <c r="I262" s="154"/>
      <c r="J262" s="154">
        <f t="shared" si="60"/>
        <v>0</v>
      </c>
      <c r="K262" s="155"/>
      <c r="L262" s="156"/>
      <c r="M262" s="157" t="s">
        <v>1</v>
      </c>
      <c r="N262" s="158" t="s">
        <v>38</v>
      </c>
      <c r="O262" s="145">
        <v>0</v>
      </c>
      <c r="P262" s="145">
        <f t="shared" si="61"/>
        <v>0</v>
      </c>
      <c r="Q262" s="145">
        <v>0</v>
      </c>
      <c r="R262" s="145">
        <f t="shared" si="62"/>
        <v>0</v>
      </c>
      <c r="S262" s="145">
        <v>0</v>
      </c>
      <c r="T262" s="146">
        <f t="shared" si="6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47" t="s">
        <v>666</v>
      </c>
      <c r="AT262" s="147" t="s">
        <v>209</v>
      </c>
      <c r="AU262" s="147" t="s">
        <v>146</v>
      </c>
      <c r="AY262" s="14" t="s">
        <v>139</v>
      </c>
      <c r="BE262" s="148">
        <f t="shared" si="64"/>
        <v>0</v>
      </c>
      <c r="BF262" s="148">
        <f t="shared" si="65"/>
        <v>0</v>
      </c>
      <c r="BG262" s="148">
        <f t="shared" si="66"/>
        <v>0</v>
      </c>
      <c r="BH262" s="148">
        <f t="shared" si="67"/>
        <v>0</v>
      </c>
      <c r="BI262" s="148">
        <f t="shared" si="68"/>
        <v>0</v>
      </c>
      <c r="BJ262" s="14" t="s">
        <v>146</v>
      </c>
      <c r="BK262" s="148">
        <f t="shared" si="69"/>
        <v>0</v>
      </c>
      <c r="BL262" s="14" t="s">
        <v>666</v>
      </c>
      <c r="BM262" s="147" t="s">
        <v>1539</v>
      </c>
    </row>
    <row r="263" spans="1:65" s="2" customFormat="1" ht="16.5" customHeight="1">
      <c r="A263" s="26"/>
      <c r="B263" s="135"/>
      <c r="C263" s="136" t="s">
        <v>693</v>
      </c>
      <c r="D263" s="136" t="s">
        <v>141</v>
      </c>
      <c r="E263" s="137" t="s">
        <v>1445</v>
      </c>
      <c r="F263" s="138" t="s">
        <v>1446</v>
      </c>
      <c r="G263" s="139" t="s">
        <v>669</v>
      </c>
      <c r="H263" s="140">
        <v>1.2270000000000001</v>
      </c>
      <c r="I263" s="141"/>
      <c r="J263" s="141">
        <f t="shared" si="60"/>
        <v>0</v>
      </c>
      <c r="K263" s="142"/>
      <c r="L263" s="27"/>
      <c r="M263" s="143" t="s">
        <v>1</v>
      </c>
      <c r="N263" s="144" t="s">
        <v>38</v>
      </c>
      <c r="O263" s="145">
        <v>0</v>
      </c>
      <c r="P263" s="145">
        <f t="shared" si="61"/>
        <v>0</v>
      </c>
      <c r="Q263" s="145">
        <v>0</v>
      </c>
      <c r="R263" s="145">
        <f t="shared" si="62"/>
        <v>0</v>
      </c>
      <c r="S263" s="145">
        <v>0</v>
      </c>
      <c r="T263" s="146">
        <f t="shared" si="6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47" t="s">
        <v>666</v>
      </c>
      <c r="AT263" s="147" t="s">
        <v>141</v>
      </c>
      <c r="AU263" s="147" t="s">
        <v>146</v>
      </c>
      <c r="AY263" s="14" t="s">
        <v>139</v>
      </c>
      <c r="BE263" s="148">
        <f t="shared" si="64"/>
        <v>0</v>
      </c>
      <c r="BF263" s="148">
        <f t="shared" si="65"/>
        <v>0</v>
      </c>
      <c r="BG263" s="148">
        <f t="shared" si="66"/>
        <v>0</v>
      </c>
      <c r="BH263" s="148">
        <f t="shared" si="67"/>
        <v>0</v>
      </c>
      <c r="BI263" s="148">
        <f t="shared" si="68"/>
        <v>0</v>
      </c>
      <c r="BJ263" s="14" t="s">
        <v>146</v>
      </c>
      <c r="BK263" s="148">
        <f t="shared" si="69"/>
        <v>0</v>
      </c>
      <c r="BL263" s="14" t="s">
        <v>666</v>
      </c>
      <c r="BM263" s="147" t="s">
        <v>1540</v>
      </c>
    </row>
    <row r="264" spans="1:65" s="2" customFormat="1" ht="16.5" customHeight="1">
      <c r="A264" s="26"/>
      <c r="B264" s="135"/>
      <c r="C264" s="136" t="s">
        <v>695</v>
      </c>
      <c r="D264" s="136" t="s">
        <v>141</v>
      </c>
      <c r="E264" s="137" t="s">
        <v>1448</v>
      </c>
      <c r="F264" s="138" t="s">
        <v>1449</v>
      </c>
      <c r="G264" s="139" t="s">
        <v>669</v>
      </c>
      <c r="H264" s="140">
        <v>2.504</v>
      </c>
      <c r="I264" s="141"/>
      <c r="J264" s="141">
        <f t="shared" si="60"/>
        <v>0</v>
      </c>
      <c r="K264" s="142"/>
      <c r="L264" s="27"/>
      <c r="M264" s="143" t="s">
        <v>1</v>
      </c>
      <c r="N264" s="144" t="s">
        <v>38</v>
      </c>
      <c r="O264" s="145">
        <v>0</v>
      </c>
      <c r="P264" s="145">
        <f t="shared" si="61"/>
        <v>0</v>
      </c>
      <c r="Q264" s="145">
        <v>0</v>
      </c>
      <c r="R264" s="145">
        <f t="shared" si="62"/>
        <v>0</v>
      </c>
      <c r="S264" s="145">
        <v>0</v>
      </c>
      <c r="T264" s="146">
        <f t="shared" si="6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7" t="s">
        <v>403</v>
      </c>
      <c r="AT264" s="147" t="s">
        <v>141</v>
      </c>
      <c r="AU264" s="147" t="s">
        <v>146</v>
      </c>
      <c r="AY264" s="14" t="s">
        <v>139</v>
      </c>
      <c r="BE264" s="148">
        <f t="shared" si="64"/>
        <v>0</v>
      </c>
      <c r="BF264" s="148">
        <f t="shared" si="65"/>
        <v>0</v>
      </c>
      <c r="BG264" s="148">
        <f t="shared" si="66"/>
        <v>0</v>
      </c>
      <c r="BH264" s="148">
        <f t="shared" si="67"/>
        <v>0</v>
      </c>
      <c r="BI264" s="148">
        <f t="shared" si="68"/>
        <v>0</v>
      </c>
      <c r="BJ264" s="14" t="s">
        <v>146</v>
      </c>
      <c r="BK264" s="148">
        <f t="shared" si="69"/>
        <v>0</v>
      </c>
      <c r="BL264" s="14" t="s">
        <v>403</v>
      </c>
      <c r="BM264" s="147" t="s">
        <v>1541</v>
      </c>
    </row>
    <row r="265" spans="1:65" s="12" customFormat="1" ht="22.9" customHeight="1">
      <c r="B265" s="123"/>
      <c r="D265" s="124" t="s">
        <v>71</v>
      </c>
      <c r="E265" s="133" t="s">
        <v>1542</v>
      </c>
      <c r="F265" s="133" t="s">
        <v>1543</v>
      </c>
      <c r="I265" s="214"/>
      <c r="J265" s="134">
        <f>BK265</f>
        <v>0</v>
      </c>
      <c r="L265" s="123"/>
      <c r="M265" s="127"/>
      <c r="N265" s="128"/>
      <c r="O265" s="128"/>
      <c r="P265" s="129">
        <f>SUM(P266:P269)</f>
        <v>0</v>
      </c>
      <c r="Q265" s="128"/>
      <c r="R265" s="129">
        <f>SUM(R266:R269)</f>
        <v>0</v>
      </c>
      <c r="S265" s="128"/>
      <c r="T265" s="130">
        <f>SUM(T266:T269)</f>
        <v>0</v>
      </c>
      <c r="AR265" s="124" t="s">
        <v>151</v>
      </c>
      <c r="AT265" s="131" t="s">
        <v>71</v>
      </c>
      <c r="AU265" s="131" t="s">
        <v>80</v>
      </c>
      <c r="AY265" s="124" t="s">
        <v>139</v>
      </c>
      <c r="BK265" s="132">
        <f>SUM(BK266:BK269)</f>
        <v>0</v>
      </c>
    </row>
    <row r="266" spans="1:65" s="2" customFormat="1" ht="24">
      <c r="A266" s="26"/>
      <c r="B266" s="135"/>
      <c r="C266" s="149" t="s">
        <v>699</v>
      </c>
      <c r="D266" s="149" t="s">
        <v>209</v>
      </c>
      <c r="E266" s="150" t="s">
        <v>1544</v>
      </c>
      <c r="F266" s="151" t="s">
        <v>1545</v>
      </c>
      <c r="G266" s="152" t="s">
        <v>278</v>
      </c>
      <c r="H266" s="153">
        <v>1</v>
      </c>
      <c r="I266" s="154"/>
      <c r="J266" s="154">
        <f>ROUND(I266*H266,2)</f>
        <v>0</v>
      </c>
      <c r="K266" s="155"/>
      <c r="L266" s="156"/>
      <c r="M266" s="157" t="s">
        <v>1</v>
      </c>
      <c r="N266" s="158" t="s">
        <v>38</v>
      </c>
      <c r="O266" s="145">
        <v>0</v>
      </c>
      <c r="P266" s="145">
        <f>O266*H266</f>
        <v>0</v>
      </c>
      <c r="Q266" s="145">
        <v>0</v>
      </c>
      <c r="R266" s="145">
        <f>Q266*H266</f>
        <v>0</v>
      </c>
      <c r="S266" s="145">
        <v>0</v>
      </c>
      <c r="T266" s="146">
        <f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7" t="s">
        <v>172</v>
      </c>
      <c r="AT266" s="147" t="s">
        <v>209</v>
      </c>
      <c r="AU266" s="147" t="s">
        <v>146</v>
      </c>
      <c r="AY266" s="14" t="s">
        <v>139</v>
      </c>
      <c r="BE266" s="148">
        <f>IF(N266="základná",J266,0)</f>
        <v>0</v>
      </c>
      <c r="BF266" s="148">
        <f>IF(N266="znížená",J266,0)</f>
        <v>0</v>
      </c>
      <c r="BG266" s="148">
        <f>IF(N266="zákl. prenesená",J266,0)</f>
        <v>0</v>
      </c>
      <c r="BH266" s="148">
        <f>IF(N266="zníž. prenesená",J266,0)</f>
        <v>0</v>
      </c>
      <c r="BI266" s="148">
        <f>IF(N266="nulová",J266,0)</f>
        <v>0</v>
      </c>
      <c r="BJ266" s="14" t="s">
        <v>146</v>
      </c>
      <c r="BK266" s="148">
        <f>ROUND(I266*H266,2)</f>
        <v>0</v>
      </c>
      <c r="BL266" s="14" t="s">
        <v>145</v>
      </c>
      <c r="BM266" s="147" t="s">
        <v>1546</v>
      </c>
    </row>
    <row r="267" spans="1:65" s="2" customFormat="1" ht="16.5" customHeight="1">
      <c r="A267" s="26"/>
      <c r="B267" s="135"/>
      <c r="C267" s="149" t="s">
        <v>703</v>
      </c>
      <c r="D267" s="149" t="s">
        <v>209</v>
      </c>
      <c r="E267" s="150" t="s">
        <v>1547</v>
      </c>
      <c r="F267" s="151" t="s">
        <v>1548</v>
      </c>
      <c r="G267" s="152" t="s">
        <v>278</v>
      </c>
      <c r="H267" s="153">
        <v>7</v>
      </c>
      <c r="I267" s="154"/>
      <c r="J267" s="154">
        <f>ROUND(I267*H267,2)</f>
        <v>0</v>
      </c>
      <c r="K267" s="155"/>
      <c r="L267" s="156"/>
      <c r="M267" s="157" t="s">
        <v>1</v>
      </c>
      <c r="N267" s="158" t="s">
        <v>38</v>
      </c>
      <c r="O267" s="145">
        <v>0</v>
      </c>
      <c r="P267" s="145">
        <f>O267*H267</f>
        <v>0</v>
      </c>
      <c r="Q267" s="145">
        <v>0</v>
      </c>
      <c r="R267" s="145">
        <f>Q267*H267</f>
        <v>0</v>
      </c>
      <c r="S267" s="145">
        <v>0</v>
      </c>
      <c r="T267" s="146">
        <f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7" t="s">
        <v>172</v>
      </c>
      <c r="AT267" s="147" t="s">
        <v>209</v>
      </c>
      <c r="AU267" s="147" t="s">
        <v>146</v>
      </c>
      <c r="AY267" s="14" t="s">
        <v>139</v>
      </c>
      <c r="BE267" s="148">
        <f>IF(N267="základná",J267,0)</f>
        <v>0</v>
      </c>
      <c r="BF267" s="148">
        <f>IF(N267="znížená",J267,0)</f>
        <v>0</v>
      </c>
      <c r="BG267" s="148">
        <f>IF(N267="zákl. prenesená",J267,0)</f>
        <v>0</v>
      </c>
      <c r="BH267" s="148">
        <f>IF(N267="zníž. prenesená",J267,0)</f>
        <v>0</v>
      </c>
      <c r="BI267" s="148">
        <f>IF(N267="nulová",J267,0)</f>
        <v>0</v>
      </c>
      <c r="BJ267" s="14" t="s">
        <v>146</v>
      </c>
      <c r="BK267" s="148">
        <f>ROUND(I267*H267,2)</f>
        <v>0</v>
      </c>
      <c r="BL267" s="14" t="s">
        <v>145</v>
      </c>
      <c r="BM267" s="147" t="s">
        <v>1549</v>
      </c>
    </row>
    <row r="268" spans="1:65" s="2" customFormat="1" ht="16.5" customHeight="1">
      <c r="A268" s="26"/>
      <c r="B268" s="135"/>
      <c r="C268" s="136" t="s">
        <v>707</v>
      </c>
      <c r="D268" s="136" t="s">
        <v>141</v>
      </c>
      <c r="E268" s="137" t="s">
        <v>1550</v>
      </c>
      <c r="F268" s="138" t="s">
        <v>1551</v>
      </c>
      <c r="G268" s="139" t="s">
        <v>1126</v>
      </c>
      <c r="H268" s="140">
        <v>20</v>
      </c>
      <c r="I268" s="141"/>
      <c r="J268" s="141">
        <f>ROUND(I268*H268,2)</f>
        <v>0</v>
      </c>
      <c r="K268" s="142"/>
      <c r="L268" s="27"/>
      <c r="M268" s="143" t="s">
        <v>1</v>
      </c>
      <c r="N268" s="144" t="s">
        <v>38</v>
      </c>
      <c r="O268" s="145">
        <v>0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7" t="s">
        <v>145</v>
      </c>
      <c r="AT268" s="147" t="s">
        <v>141</v>
      </c>
      <c r="AU268" s="147" t="s">
        <v>146</v>
      </c>
      <c r="AY268" s="14" t="s">
        <v>139</v>
      </c>
      <c r="BE268" s="148">
        <f>IF(N268="základná",J268,0)</f>
        <v>0</v>
      </c>
      <c r="BF268" s="148">
        <f>IF(N268="znížená",J268,0)</f>
        <v>0</v>
      </c>
      <c r="BG268" s="148">
        <f>IF(N268="zákl. prenesená",J268,0)</f>
        <v>0</v>
      </c>
      <c r="BH268" s="148">
        <f>IF(N268="zníž. prenesená",J268,0)</f>
        <v>0</v>
      </c>
      <c r="BI268" s="148">
        <f>IF(N268="nulová",J268,0)</f>
        <v>0</v>
      </c>
      <c r="BJ268" s="14" t="s">
        <v>146</v>
      </c>
      <c r="BK268" s="148">
        <f>ROUND(I268*H268,2)</f>
        <v>0</v>
      </c>
      <c r="BL268" s="14" t="s">
        <v>145</v>
      </c>
      <c r="BM268" s="147" t="s">
        <v>1552</v>
      </c>
    </row>
    <row r="269" spans="1:65" s="2" customFormat="1" ht="24">
      <c r="A269" s="26"/>
      <c r="B269" s="135"/>
      <c r="C269" s="136" t="s">
        <v>711</v>
      </c>
      <c r="D269" s="136" t="s">
        <v>141</v>
      </c>
      <c r="E269" s="137" t="s">
        <v>1553</v>
      </c>
      <c r="F269" s="138" t="s">
        <v>1554</v>
      </c>
      <c r="G269" s="139" t="s">
        <v>669</v>
      </c>
      <c r="H269" s="140">
        <v>10</v>
      </c>
      <c r="I269" s="141"/>
      <c r="J269" s="141">
        <f>ROUND(I269*H269,2)</f>
        <v>0</v>
      </c>
      <c r="K269" s="142"/>
      <c r="L269" s="27"/>
      <c r="M269" s="143" t="s">
        <v>1</v>
      </c>
      <c r="N269" s="144" t="s">
        <v>38</v>
      </c>
      <c r="O269" s="145">
        <v>0</v>
      </c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7" t="s">
        <v>403</v>
      </c>
      <c r="AT269" s="147" t="s">
        <v>141</v>
      </c>
      <c r="AU269" s="147" t="s">
        <v>146</v>
      </c>
      <c r="AY269" s="14" t="s">
        <v>139</v>
      </c>
      <c r="BE269" s="148">
        <f>IF(N269="základná",J269,0)</f>
        <v>0</v>
      </c>
      <c r="BF269" s="148">
        <f>IF(N269="znížená",J269,0)</f>
        <v>0</v>
      </c>
      <c r="BG269" s="148">
        <f>IF(N269="zákl. prenesená",J269,0)</f>
        <v>0</v>
      </c>
      <c r="BH269" s="148">
        <f>IF(N269="zníž. prenesená",J269,0)</f>
        <v>0</v>
      </c>
      <c r="BI269" s="148">
        <f>IF(N269="nulová",J269,0)</f>
        <v>0</v>
      </c>
      <c r="BJ269" s="14" t="s">
        <v>146</v>
      </c>
      <c r="BK269" s="148">
        <f>ROUND(I269*H269,2)</f>
        <v>0</v>
      </c>
      <c r="BL269" s="14" t="s">
        <v>403</v>
      </c>
      <c r="BM269" s="147" t="s">
        <v>1555</v>
      </c>
    </row>
    <row r="270" spans="1:65" s="12" customFormat="1" ht="22.9" customHeight="1">
      <c r="B270" s="123"/>
      <c r="D270" s="124" t="s">
        <v>71</v>
      </c>
      <c r="E270" s="133" t="s">
        <v>1556</v>
      </c>
      <c r="F270" s="133" t="s">
        <v>1557</v>
      </c>
      <c r="I270" s="214"/>
      <c r="J270" s="134">
        <f>BK270</f>
        <v>0</v>
      </c>
      <c r="L270" s="123"/>
      <c r="M270" s="127"/>
      <c r="N270" s="128"/>
      <c r="O270" s="128"/>
      <c r="P270" s="129">
        <f>SUM(P271:P276)</f>
        <v>58.537109999999998</v>
      </c>
      <c r="Q270" s="128"/>
      <c r="R270" s="129">
        <f>SUM(R271:R276)</f>
        <v>0.64</v>
      </c>
      <c r="S270" s="128"/>
      <c r="T270" s="130">
        <f>SUM(T271:T276)</f>
        <v>0</v>
      </c>
      <c r="AR270" s="124" t="s">
        <v>151</v>
      </c>
      <c r="AT270" s="131" t="s">
        <v>71</v>
      </c>
      <c r="AU270" s="131" t="s">
        <v>80</v>
      </c>
      <c r="AY270" s="124" t="s">
        <v>139</v>
      </c>
      <c r="BK270" s="132">
        <f>SUM(BK271:BK276)</f>
        <v>0</v>
      </c>
    </row>
    <row r="271" spans="1:65" s="2" customFormat="1" ht="24">
      <c r="A271" s="26"/>
      <c r="B271" s="135"/>
      <c r="C271" s="136" t="s">
        <v>715</v>
      </c>
      <c r="D271" s="136" t="s">
        <v>141</v>
      </c>
      <c r="E271" s="137" t="s">
        <v>1558</v>
      </c>
      <c r="F271" s="138" t="s">
        <v>1559</v>
      </c>
      <c r="G271" s="139" t="s">
        <v>154</v>
      </c>
      <c r="H271" s="140">
        <v>80</v>
      </c>
      <c r="I271" s="141"/>
      <c r="J271" s="141">
        <f t="shared" ref="J271:J276" si="70">ROUND(I271*H271,2)</f>
        <v>0</v>
      </c>
      <c r="K271" s="142"/>
      <c r="L271" s="27"/>
      <c r="M271" s="143" t="s">
        <v>1</v>
      </c>
      <c r="N271" s="144" t="s">
        <v>38</v>
      </c>
      <c r="O271" s="145">
        <v>0.43159999999999998</v>
      </c>
      <c r="P271" s="145">
        <f t="shared" ref="P271:P276" si="71">O271*H271</f>
        <v>34.527999999999999</v>
      </c>
      <c r="Q271" s="145">
        <v>0</v>
      </c>
      <c r="R271" s="145">
        <f t="shared" ref="R271:R276" si="72">Q271*H271</f>
        <v>0</v>
      </c>
      <c r="S271" s="145">
        <v>0</v>
      </c>
      <c r="T271" s="146">
        <f t="shared" ref="T271:T276" si="73">S271*H271</f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7" t="s">
        <v>403</v>
      </c>
      <c r="AT271" s="147" t="s">
        <v>141</v>
      </c>
      <c r="AU271" s="147" t="s">
        <v>146</v>
      </c>
      <c r="AY271" s="14" t="s">
        <v>139</v>
      </c>
      <c r="BE271" s="148">
        <f t="shared" ref="BE271:BE276" si="74">IF(N271="základná",J271,0)</f>
        <v>0</v>
      </c>
      <c r="BF271" s="148">
        <f t="shared" ref="BF271:BF276" si="75">IF(N271="znížená",J271,0)</f>
        <v>0</v>
      </c>
      <c r="BG271" s="148">
        <f t="shared" ref="BG271:BG276" si="76">IF(N271="zákl. prenesená",J271,0)</f>
        <v>0</v>
      </c>
      <c r="BH271" s="148">
        <f t="shared" ref="BH271:BH276" si="77">IF(N271="zníž. prenesená",J271,0)</f>
        <v>0</v>
      </c>
      <c r="BI271" s="148">
        <f t="shared" ref="BI271:BI276" si="78">IF(N271="nulová",J271,0)</f>
        <v>0</v>
      </c>
      <c r="BJ271" s="14" t="s">
        <v>146</v>
      </c>
      <c r="BK271" s="148">
        <f t="shared" ref="BK271:BK276" si="79">ROUND(I271*H271,2)</f>
        <v>0</v>
      </c>
      <c r="BL271" s="14" t="s">
        <v>403</v>
      </c>
      <c r="BM271" s="147" t="s">
        <v>1560</v>
      </c>
    </row>
    <row r="272" spans="1:65" s="2" customFormat="1" ht="24">
      <c r="A272" s="26"/>
      <c r="B272" s="135"/>
      <c r="C272" s="136" t="s">
        <v>721</v>
      </c>
      <c r="D272" s="136" t="s">
        <v>141</v>
      </c>
      <c r="E272" s="137" t="s">
        <v>1561</v>
      </c>
      <c r="F272" s="138" t="s">
        <v>1562</v>
      </c>
      <c r="G272" s="139" t="s">
        <v>278</v>
      </c>
      <c r="H272" s="140">
        <v>1</v>
      </c>
      <c r="I272" s="141"/>
      <c r="J272" s="141">
        <f t="shared" si="70"/>
        <v>0</v>
      </c>
      <c r="K272" s="142"/>
      <c r="L272" s="27"/>
      <c r="M272" s="143" t="s">
        <v>1</v>
      </c>
      <c r="N272" s="144" t="s">
        <v>38</v>
      </c>
      <c r="O272" s="145">
        <v>1.60751</v>
      </c>
      <c r="P272" s="145">
        <f t="shared" si="71"/>
        <v>1.60751</v>
      </c>
      <c r="Q272" s="145">
        <v>0</v>
      </c>
      <c r="R272" s="145">
        <f t="shared" si="72"/>
        <v>0</v>
      </c>
      <c r="S272" s="145">
        <v>0</v>
      </c>
      <c r="T272" s="146">
        <f t="shared" si="7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47" t="s">
        <v>403</v>
      </c>
      <c r="AT272" s="147" t="s">
        <v>141</v>
      </c>
      <c r="AU272" s="147" t="s">
        <v>146</v>
      </c>
      <c r="AY272" s="14" t="s">
        <v>139</v>
      </c>
      <c r="BE272" s="148">
        <f t="shared" si="74"/>
        <v>0</v>
      </c>
      <c r="BF272" s="148">
        <f t="shared" si="75"/>
        <v>0</v>
      </c>
      <c r="BG272" s="148">
        <f t="shared" si="76"/>
        <v>0</v>
      </c>
      <c r="BH272" s="148">
        <f t="shared" si="77"/>
        <v>0</v>
      </c>
      <c r="BI272" s="148">
        <f t="shared" si="78"/>
        <v>0</v>
      </c>
      <c r="BJ272" s="14" t="s">
        <v>146</v>
      </c>
      <c r="BK272" s="148">
        <f t="shared" si="79"/>
        <v>0</v>
      </c>
      <c r="BL272" s="14" t="s">
        <v>403</v>
      </c>
      <c r="BM272" s="147" t="s">
        <v>1563</v>
      </c>
    </row>
    <row r="273" spans="1:65" s="2" customFormat="1" ht="24">
      <c r="A273" s="26"/>
      <c r="B273" s="135"/>
      <c r="C273" s="136" t="s">
        <v>725</v>
      </c>
      <c r="D273" s="136" t="s">
        <v>141</v>
      </c>
      <c r="E273" s="137" t="s">
        <v>1564</v>
      </c>
      <c r="F273" s="138" t="s">
        <v>1565</v>
      </c>
      <c r="G273" s="139" t="s">
        <v>154</v>
      </c>
      <c r="H273" s="140">
        <v>16</v>
      </c>
      <c r="I273" s="141"/>
      <c r="J273" s="141">
        <f t="shared" si="70"/>
        <v>0</v>
      </c>
      <c r="K273" s="142"/>
      <c r="L273" s="27"/>
      <c r="M273" s="143" t="s">
        <v>1</v>
      </c>
      <c r="N273" s="144" t="s">
        <v>38</v>
      </c>
      <c r="O273" s="145">
        <v>0.2301</v>
      </c>
      <c r="P273" s="145">
        <f t="shared" si="71"/>
        <v>3.6816</v>
      </c>
      <c r="Q273" s="145">
        <v>0</v>
      </c>
      <c r="R273" s="145">
        <f t="shared" si="72"/>
        <v>0</v>
      </c>
      <c r="S273" s="145">
        <v>0</v>
      </c>
      <c r="T273" s="146">
        <f t="shared" si="7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7" t="s">
        <v>403</v>
      </c>
      <c r="AT273" s="147" t="s">
        <v>141</v>
      </c>
      <c r="AU273" s="147" t="s">
        <v>146</v>
      </c>
      <c r="AY273" s="14" t="s">
        <v>139</v>
      </c>
      <c r="BE273" s="148">
        <f t="shared" si="74"/>
        <v>0</v>
      </c>
      <c r="BF273" s="148">
        <f t="shared" si="75"/>
        <v>0</v>
      </c>
      <c r="BG273" s="148">
        <f t="shared" si="76"/>
        <v>0</v>
      </c>
      <c r="BH273" s="148">
        <f t="shared" si="77"/>
        <v>0</v>
      </c>
      <c r="BI273" s="148">
        <f t="shared" si="78"/>
        <v>0</v>
      </c>
      <c r="BJ273" s="14" t="s">
        <v>146</v>
      </c>
      <c r="BK273" s="148">
        <f t="shared" si="79"/>
        <v>0</v>
      </c>
      <c r="BL273" s="14" t="s">
        <v>403</v>
      </c>
      <c r="BM273" s="147" t="s">
        <v>1566</v>
      </c>
    </row>
    <row r="274" spans="1:65" s="2" customFormat="1" ht="16.5" customHeight="1">
      <c r="A274" s="26"/>
      <c r="B274" s="135"/>
      <c r="C274" s="149" t="s">
        <v>729</v>
      </c>
      <c r="D274" s="149" t="s">
        <v>209</v>
      </c>
      <c r="E274" s="150" t="s">
        <v>1567</v>
      </c>
      <c r="F274" s="151" t="s">
        <v>1568</v>
      </c>
      <c r="G274" s="152" t="s">
        <v>278</v>
      </c>
      <c r="H274" s="153">
        <v>16</v>
      </c>
      <c r="I274" s="154"/>
      <c r="J274" s="154">
        <f t="shared" si="70"/>
        <v>0</v>
      </c>
      <c r="K274" s="155"/>
      <c r="L274" s="156"/>
      <c r="M274" s="157" t="s">
        <v>1</v>
      </c>
      <c r="N274" s="158" t="s">
        <v>38</v>
      </c>
      <c r="O274" s="145">
        <v>0</v>
      </c>
      <c r="P274" s="145">
        <f t="shared" si="71"/>
        <v>0</v>
      </c>
      <c r="Q274" s="145">
        <v>0.04</v>
      </c>
      <c r="R274" s="145">
        <f t="shared" si="72"/>
        <v>0.64</v>
      </c>
      <c r="S274" s="145">
        <v>0</v>
      </c>
      <c r="T274" s="146">
        <f t="shared" si="7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47" t="s">
        <v>666</v>
      </c>
      <c r="AT274" s="147" t="s">
        <v>209</v>
      </c>
      <c r="AU274" s="147" t="s">
        <v>146</v>
      </c>
      <c r="AY274" s="14" t="s">
        <v>139</v>
      </c>
      <c r="BE274" s="148">
        <f t="shared" si="74"/>
        <v>0</v>
      </c>
      <c r="BF274" s="148">
        <f t="shared" si="75"/>
        <v>0</v>
      </c>
      <c r="BG274" s="148">
        <f t="shared" si="76"/>
        <v>0</v>
      </c>
      <c r="BH274" s="148">
        <f t="shared" si="77"/>
        <v>0</v>
      </c>
      <c r="BI274" s="148">
        <f t="shared" si="78"/>
        <v>0</v>
      </c>
      <c r="BJ274" s="14" t="s">
        <v>146</v>
      </c>
      <c r="BK274" s="148">
        <f t="shared" si="79"/>
        <v>0</v>
      </c>
      <c r="BL274" s="14" t="s">
        <v>666</v>
      </c>
      <c r="BM274" s="147" t="s">
        <v>1569</v>
      </c>
    </row>
    <row r="275" spans="1:65" s="2" customFormat="1" ht="24">
      <c r="A275" s="26"/>
      <c r="B275" s="135"/>
      <c r="C275" s="136" t="s">
        <v>733</v>
      </c>
      <c r="D275" s="136" t="s">
        <v>141</v>
      </c>
      <c r="E275" s="137" t="s">
        <v>1570</v>
      </c>
      <c r="F275" s="138" t="s">
        <v>1571</v>
      </c>
      <c r="G275" s="139" t="s">
        <v>154</v>
      </c>
      <c r="H275" s="140">
        <v>80</v>
      </c>
      <c r="I275" s="141"/>
      <c r="J275" s="141">
        <f t="shared" si="70"/>
        <v>0</v>
      </c>
      <c r="K275" s="142"/>
      <c r="L275" s="27"/>
      <c r="M275" s="143" t="s">
        <v>1</v>
      </c>
      <c r="N275" s="144" t="s">
        <v>38</v>
      </c>
      <c r="O275" s="145">
        <v>0.16250000000000001</v>
      </c>
      <c r="P275" s="145">
        <f t="shared" si="71"/>
        <v>13</v>
      </c>
      <c r="Q275" s="145">
        <v>0</v>
      </c>
      <c r="R275" s="145">
        <f t="shared" si="72"/>
        <v>0</v>
      </c>
      <c r="S275" s="145">
        <v>0</v>
      </c>
      <c r="T275" s="146">
        <f t="shared" si="7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47" t="s">
        <v>403</v>
      </c>
      <c r="AT275" s="147" t="s">
        <v>141</v>
      </c>
      <c r="AU275" s="147" t="s">
        <v>146</v>
      </c>
      <c r="AY275" s="14" t="s">
        <v>139</v>
      </c>
      <c r="BE275" s="148">
        <f t="shared" si="74"/>
        <v>0</v>
      </c>
      <c r="BF275" s="148">
        <f t="shared" si="75"/>
        <v>0</v>
      </c>
      <c r="BG275" s="148">
        <f t="shared" si="76"/>
        <v>0</v>
      </c>
      <c r="BH275" s="148">
        <f t="shared" si="77"/>
        <v>0</v>
      </c>
      <c r="BI275" s="148">
        <f t="shared" si="78"/>
        <v>0</v>
      </c>
      <c r="BJ275" s="14" t="s">
        <v>146</v>
      </c>
      <c r="BK275" s="148">
        <f t="shared" si="79"/>
        <v>0</v>
      </c>
      <c r="BL275" s="14" t="s">
        <v>403</v>
      </c>
      <c r="BM275" s="147" t="s">
        <v>1572</v>
      </c>
    </row>
    <row r="276" spans="1:65" s="2" customFormat="1" ht="24">
      <c r="A276" s="26"/>
      <c r="B276" s="135"/>
      <c r="C276" s="136" t="s">
        <v>737</v>
      </c>
      <c r="D276" s="136" t="s">
        <v>141</v>
      </c>
      <c r="E276" s="137" t="s">
        <v>1573</v>
      </c>
      <c r="F276" s="138" t="s">
        <v>1574</v>
      </c>
      <c r="G276" s="139" t="s">
        <v>144</v>
      </c>
      <c r="H276" s="140">
        <v>40</v>
      </c>
      <c r="I276" s="141"/>
      <c r="J276" s="141">
        <f t="shared" si="70"/>
        <v>0</v>
      </c>
      <c r="K276" s="142"/>
      <c r="L276" s="27"/>
      <c r="M276" s="143" t="s">
        <v>1</v>
      </c>
      <c r="N276" s="144" t="s">
        <v>38</v>
      </c>
      <c r="O276" s="145">
        <v>0.14299999999999999</v>
      </c>
      <c r="P276" s="145">
        <f t="shared" si="71"/>
        <v>5.72</v>
      </c>
      <c r="Q276" s="145">
        <v>0</v>
      </c>
      <c r="R276" s="145">
        <f t="shared" si="72"/>
        <v>0</v>
      </c>
      <c r="S276" s="145">
        <v>0</v>
      </c>
      <c r="T276" s="146">
        <f t="shared" si="7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47" t="s">
        <v>403</v>
      </c>
      <c r="AT276" s="147" t="s">
        <v>141</v>
      </c>
      <c r="AU276" s="147" t="s">
        <v>146</v>
      </c>
      <c r="AY276" s="14" t="s">
        <v>139</v>
      </c>
      <c r="BE276" s="148">
        <f t="shared" si="74"/>
        <v>0</v>
      </c>
      <c r="BF276" s="148">
        <f t="shared" si="75"/>
        <v>0</v>
      </c>
      <c r="BG276" s="148">
        <f t="shared" si="76"/>
        <v>0</v>
      </c>
      <c r="BH276" s="148">
        <f t="shared" si="77"/>
        <v>0</v>
      </c>
      <c r="BI276" s="148">
        <f t="shared" si="78"/>
        <v>0</v>
      </c>
      <c r="BJ276" s="14" t="s">
        <v>146</v>
      </c>
      <c r="BK276" s="148">
        <f t="shared" si="79"/>
        <v>0</v>
      </c>
      <c r="BL276" s="14" t="s">
        <v>403</v>
      </c>
      <c r="BM276" s="147" t="s">
        <v>1575</v>
      </c>
    </row>
    <row r="277" spans="1:65" s="12" customFormat="1" ht="25.9" customHeight="1">
      <c r="B277" s="123"/>
      <c r="D277" s="124" t="s">
        <v>71</v>
      </c>
      <c r="E277" s="125" t="s">
        <v>1121</v>
      </c>
      <c r="F277" s="125" t="s">
        <v>1122</v>
      </c>
      <c r="I277" s="214"/>
      <c r="J277" s="126">
        <f>BK277</f>
        <v>0</v>
      </c>
      <c r="L277" s="123"/>
      <c r="M277" s="127"/>
      <c r="N277" s="128"/>
      <c r="O277" s="128"/>
      <c r="P277" s="129">
        <f>SUM(P278:P279)</f>
        <v>53</v>
      </c>
      <c r="Q277" s="128"/>
      <c r="R277" s="129">
        <f>SUM(R278:R279)</f>
        <v>0</v>
      </c>
      <c r="S277" s="128"/>
      <c r="T277" s="130">
        <f>SUM(T278:T279)</f>
        <v>0</v>
      </c>
      <c r="AR277" s="124" t="s">
        <v>145</v>
      </c>
      <c r="AT277" s="131" t="s">
        <v>71</v>
      </c>
      <c r="AU277" s="131" t="s">
        <v>72</v>
      </c>
      <c r="AY277" s="124" t="s">
        <v>139</v>
      </c>
      <c r="BK277" s="132">
        <f>SUM(BK278:BK279)</f>
        <v>0</v>
      </c>
    </row>
    <row r="278" spans="1:65" s="2" customFormat="1" ht="36">
      <c r="A278" s="26"/>
      <c r="B278" s="135"/>
      <c r="C278" s="136" t="s">
        <v>741</v>
      </c>
      <c r="D278" s="136" t="s">
        <v>141</v>
      </c>
      <c r="E278" s="137" t="s">
        <v>1124</v>
      </c>
      <c r="F278" s="138" t="s">
        <v>1576</v>
      </c>
      <c r="G278" s="139" t="s">
        <v>1126</v>
      </c>
      <c r="H278" s="140">
        <v>50</v>
      </c>
      <c r="I278" s="141"/>
      <c r="J278" s="141">
        <f>ROUND(I278*H278,2)</f>
        <v>0</v>
      </c>
      <c r="K278" s="142"/>
      <c r="L278" s="27"/>
      <c r="M278" s="143" t="s">
        <v>1</v>
      </c>
      <c r="N278" s="144" t="s">
        <v>38</v>
      </c>
      <c r="O278" s="145">
        <v>1.06</v>
      </c>
      <c r="P278" s="145">
        <f>O278*H278</f>
        <v>53</v>
      </c>
      <c r="Q278" s="145">
        <v>0</v>
      </c>
      <c r="R278" s="145">
        <f>Q278*H278</f>
        <v>0</v>
      </c>
      <c r="S278" s="145">
        <v>0</v>
      </c>
      <c r="T278" s="146">
        <f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47" t="s">
        <v>1127</v>
      </c>
      <c r="AT278" s="147" t="s">
        <v>141</v>
      </c>
      <c r="AU278" s="147" t="s">
        <v>80</v>
      </c>
      <c r="AY278" s="14" t="s">
        <v>139</v>
      </c>
      <c r="BE278" s="148">
        <f>IF(N278="základná",J278,0)</f>
        <v>0</v>
      </c>
      <c r="BF278" s="148">
        <f>IF(N278="znížená",J278,0)</f>
        <v>0</v>
      </c>
      <c r="BG278" s="148">
        <f>IF(N278="zákl. prenesená",J278,0)</f>
        <v>0</v>
      </c>
      <c r="BH278" s="148">
        <f>IF(N278="zníž. prenesená",J278,0)</f>
        <v>0</v>
      </c>
      <c r="BI278" s="148">
        <f>IF(N278="nulová",J278,0)</f>
        <v>0</v>
      </c>
      <c r="BJ278" s="14" t="s">
        <v>146</v>
      </c>
      <c r="BK278" s="148">
        <f>ROUND(I278*H278,2)</f>
        <v>0</v>
      </c>
      <c r="BL278" s="14" t="s">
        <v>1127</v>
      </c>
      <c r="BM278" s="147" t="s">
        <v>1577</v>
      </c>
    </row>
    <row r="279" spans="1:65" s="2" customFormat="1" ht="24">
      <c r="A279" s="26"/>
      <c r="B279" s="135"/>
      <c r="C279" s="136" t="s">
        <v>745</v>
      </c>
      <c r="D279" s="136" t="s">
        <v>141</v>
      </c>
      <c r="E279" s="137" t="s">
        <v>1578</v>
      </c>
      <c r="F279" s="138" t="s">
        <v>1579</v>
      </c>
      <c r="G279" s="139" t="s">
        <v>1126</v>
      </c>
      <c r="H279" s="140">
        <v>12</v>
      </c>
      <c r="I279" s="141"/>
      <c r="J279" s="141">
        <f>ROUND(I279*H279,2)</f>
        <v>0</v>
      </c>
      <c r="K279" s="142"/>
      <c r="L279" s="27"/>
      <c r="M279" s="159" t="s">
        <v>1</v>
      </c>
      <c r="N279" s="160" t="s">
        <v>38</v>
      </c>
      <c r="O279" s="161">
        <v>0</v>
      </c>
      <c r="P279" s="161">
        <f>O279*H279</f>
        <v>0</v>
      </c>
      <c r="Q279" s="161">
        <v>0</v>
      </c>
      <c r="R279" s="161">
        <f>Q279*H279</f>
        <v>0</v>
      </c>
      <c r="S279" s="161">
        <v>0</v>
      </c>
      <c r="T279" s="162">
        <f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47" t="s">
        <v>1127</v>
      </c>
      <c r="AT279" s="147" t="s">
        <v>141</v>
      </c>
      <c r="AU279" s="147" t="s">
        <v>80</v>
      </c>
      <c r="AY279" s="14" t="s">
        <v>139</v>
      </c>
      <c r="BE279" s="148">
        <f>IF(N279="základná",J279,0)</f>
        <v>0</v>
      </c>
      <c r="BF279" s="148">
        <f>IF(N279="znížená",J279,0)</f>
        <v>0</v>
      </c>
      <c r="BG279" s="148">
        <f>IF(N279="zákl. prenesená",J279,0)</f>
        <v>0</v>
      </c>
      <c r="BH279" s="148">
        <f>IF(N279="zníž. prenesená",J279,0)</f>
        <v>0</v>
      </c>
      <c r="BI279" s="148">
        <f>IF(N279="nulová",J279,0)</f>
        <v>0</v>
      </c>
      <c r="BJ279" s="14" t="s">
        <v>146</v>
      </c>
      <c r="BK279" s="148">
        <f>ROUND(I279*H279,2)</f>
        <v>0</v>
      </c>
      <c r="BL279" s="14" t="s">
        <v>1127</v>
      </c>
      <c r="BM279" s="147" t="s">
        <v>1580</v>
      </c>
    </row>
    <row r="280" spans="1:65" s="2" customFormat="1" ht="6.95" customHeight="1">
      <c r="A280" s="26"/>
      <c r="B280" s="41"/>
      <c r="C280" s="42"/>
      <c r="D280" s="42"/>
      <c r="E280" s="42"/>
      <c r="F280" s="42"/>
      <c r="G280" s="42"/>
      <c r="H280" s="42"/>
      <c r="I280" s="42"/>
      <c r="J280" s="42"/>
      <c r="K280" s="42"/>
      <c r="L280" s="27"/>
      <c r="M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</row>
  </sheetData>
  <autoFilter ref="C123:K279" xr:uid="{00000000-0009-0000-0000-000005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11</vt:i4>
      </vt:variant>
    </vt:vector>
  </HeadingPairs>
  <TitlesOfParts>
    <vt:vector size="16" baseType="lpstr">
      <vt:lpstr>Rekapitulácia</vt:lpstr>
      <vt:lpstr>001 - Stavebná časť</vt:lpstr>
      <vt:lpstr>002 - Zdravotechnika</vt:lpstr>
      <vt:lpstr>003 - UK, VZT</vt:lpstr>
      <vt:lpstr>004 - Elektroinštalácia - Z3</vt:lpstr>
      <vt:lpstr>'001 - Stavebná časť'!Názvy_tlače</vt:lpstr>
      <vt:lpstr>'002 - Zdravotechnika'!Názvy_tlače</vt:lpstr>
      <vt:lpstr>'003 - UK, VZT'!Názvy_tlače</vt:lpstr>
      <vt:lpstr>'004 - Elektroinštalácia - Z3'!Názvy_tlače</vt:lpstr>
      <vt:lpstr>'Rekapitulácia stavby'!Názvy_tlače</vt:lpstr>
      <vt:lpstr>'001 - Stavebná časť'!Oblasť_tlače</vt:lpstr>
      <vt:lpstr>'002 - Zdravotechnika'!Oblasť_tlače</vt:lpstr>
      <vt:lpstr>'003 - UK, VZT'!Oblasť_tlače</vt:lpstr>
      <vt:lpstr>'004 - Elektroinštalácia - Z3'!Oblasť_tlače</vt:lpstr>
      <vt:lpstr>Rekapitulácia!Oblasť_tlače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Pisarcik</dc:creator>
  <cp:lastModifiedBy>Vladko</cp:lastModifiedBy>
  <cp:lastPrinted>2020-02-20T21:06:38Z</cp:lastPrinted>
  <dcterms:created xsi:type="dcterms:W3CDTF">2020-02-04T13:23:26Z</dcterms:created>
  <dcterms:modified xsi:type="dcterms:W3CDTF">2020-03-03T22:51:24Z</dcterms:modified>
</cp:coreProperties>
</file>